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ST-PF0CGH9Q\Desktop\Desktop\criss\procesos licitacion\Anexos\"/>
    </mc:Choice>
  </mc:AlternateContent>
  <bookViews>
    <workbookView xWindow="0" yWindow="0" windowWidth="20490" windowHeight="7155" firstSheet="2" activeTab="2"/>
  </bookViews>
  <sheets>
    <sheet name="PRESUPUSTO ORIG _V1" sheetId="14" state="hidden" r:id="rId1"/>
    <sheet name="AA" sheetId="4" state="hidden" r:id="rId2"/>
    <sheet name="CANTIDADES  PLANTA" sheetId="24" r:id="rId3"/>
    <sheet name="APU" sheetId="2" state="hidden"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0" i="24" l="1"/>
  <c r="F9" i="24"/>
  <c r="F4" i="24"/>
  <c r="F5" i="24" s="1"/>
  <c r="F11" i="24" l="1"/>
  <c r="F13" i="24" s="1"/>
  <c r="F16" i="24" s="1"/>
  <c r="F18" i="24" s="1"/>
  <c r="E1181" i="2" l="1"/>
  <c r="F1181" i="2"/>
  <c r="F1182" i="2"/>
  <c r="F1183" i="2"/>
  <c r="F1184" i="2"/>
  <c r="F1186" i="2"/>
  <c r="F1187" i="2"/>
  <c r="F1188" i="2"/>
  <c r="E1169" i="2"/>
  <c r="F1169" i="2"/>
  <c r="F1170" i="2"/>
  <c r="F1171" i="2"/>
  <c r="F1176" i="2" s="1"/>
  <c r="F1172" i="2"/>
  <c r="F1174" i="2"/>
  <c r="F1175" i="2"/>
  <c r="E1196" i="2"/>
  <c r="F1196" i="2"/>
  <c r="F1197" i="2"/>
  <c r="F1198" i="2"/>
  <c r="F1199" i="2"/>
  <c r="F1201" i="2"/>
  <c r="F1202" i="2"/>
  <c r="F1203" i="2"/>
  <c r="E1208" i="2"/>
  <c r="F1208" i="2"/>
  <c r="F1209" i="2"/>
  <c r="F1210" i="2"/>
  <c r="F1211" i="2"/>
  <c r="F1213" i="2"/>
  <c r="F1214" i="2"/>
  <c r="F1215" i="2"/>
  <c r="E1221" i="2"/>
  <c r="F1221" i="2"/>
  <c r="F1227" i="2" s="1"/>
  <c r="F1222" i="2"/>
  <c r="F1223" i="2"/>
  <c r="F1225" i="2"/>
  <c r="F1226" i="2"/>
  <c r="E1232" i="2"/>
  <c r="F1232" i="2" s="1"/>
  <c r="F1238" i="2" s="1"/>
  <c r="F1233" i="2"/>
  <c r="F1234" i="2"/>
  <c r="F1236" i="2"/>
  <c r="F1237" i="2"/>
  <c r="E1244" i="2"/>
  <c r="F1244" i="2"/>
  <c r="F1251" i="2" s="1"/>
  <c r="F1245" i="2"/>
  <c r="F1246" i="2"/>
  <c r="F1247" i="2"/>
  <c r="F1249" i="2"/>
  <c r="F1250" i="2"/>
  <c r="F5" i="2"/>
  <c r="F6" i="2"/>
  <c r="F13" i="2" s="1"/>
  <c r="F7" i="2"/>
  <c r="F8" i="2"/>
  <c r="F9" i="2"/>
  <c r="F10" i="2"/>
  <c r="F11" i="2"/>
  <c r="F12" i="2"/>
  <c r="F17" i="2"/>
  <c r="F25" i="2" s="1"/>
  <c r="F18" i="2"/>
  <c r="F19" i="2"/>
  <c r="F20" i="2"/>
  <c r="F21" i="2"/>
  <c r="F22" i="2"/>
  <c r="F23" i="2"/>
  <c r="F24" i="2"/>
  <c r="F30" i="2"/>
  <c r="F31" i="2"/>
  <c r="F38" i="2" s="1"/>
  <c r="F32" i="2"/>
  <c r="F33" i="2"/>
  <c r="F34" i="2"/>
  <c r="F35" i="2"/>
  <c r="F36" i="2"/>
  <c r="F37" i="2"/>
  <c r="E42" i="2"/>
  <c r="F42" i="2" s="1"/>
  <c r="F50" i="2" s="1"/>
  <c r="F43" i="2"/>
  <c r="F44" i="2"/>
  <c r="F45" i="2"/>
  <c r="F46" i="2"/>
  <c r="F47" i="2"/>
  <c r="F48" i="2"/>
  <c r="F49" i="2"/>
  <c r="F53" i="2"/>
  <c r="F59" i="2" s="1"/>
  <c r="E54" i="2"/>
  <c r="F54" i="2"/>
  <c r="F55" i="2"/>
  <c r="F56" i="2"/>
  <c r="F57" i="2"/>
  <c r="F58" i="2"/>
  <c r="F65" i="2"/>
  <c r="E66" i="2"/>
  <c r="F66" i="2"/>
  <c r="F67" i="2"/>
  <c r="E68" i="2"/>
  <c r="F68" i="2" s="1"/>
  <c r="F69" i="2"/>
  <c r="F70" i="2"/>
  <c r="F71" i="2"/>
  <c r="F75" i="2"/>
  <c r="F82" i="2" s="1"/>
  <c r="F76" i="2"/>
  <c r="F77" i="2"/>
  <c r="F78" i="2"/>
  <c r="F79" i="2"/>
  <c r="F80" i="2"/>
  <c r="F81" i="2"/>
  <c r="F85" i="2"/>
  <c r="F93" i="2" s="1"/>
  <c r="F86" i="2"/>
  <c r="E87" i="2"/>
  <c r="F87" i="2" s="1"/>
  <c r="F88" i="2"/>
  <c r="F89" i="2"/>
  <c r="F90" i="2"/>
  <c r="F91" i="2"/>
  <c r="F92" i="2"/>
  <c r="E97" i="2"/>
  <c r="F97" i="2" s="1"/>
  <c r="F105" i="2" s="1"/>
  <c r="F98" i="2"/>
  <c r="F99" i="2"/>
  <c r="F100" i="2"/>
  <c r="F101" i="2"/>
  <c r="F102" i="2"/>
  <c r="F103" i="2"/>
  <c r="F104" i="2"/>
  <c r="F109" i="2"/>
  <c r="F118" i="2" s="1"/>
  <c r="F110" i="2"/>
  <c r="F111" i="2"/>
  <c r="F112" i="2"/>
  <c r="F113" i="2"/>
  <c r="F114" i="2"/>
  <c r="F115" i="2"/>
  <c r="F116" i="2"/>
  <c r="F117" i="2"/>
  <c r="F127" i="2"/>
  <c r="F128" i="2"/>
  <c r="F129" i="2"/>
  <c r="F130" i="2"/>
  <c r="F131" i="2"/>
  <c r="F132" i="2"/>
  <c r="F133" i="2"/>
  <c r="F134" i="2"/>
  <c r="F135" i="2"/>
  <c r="F136" i="2"/>
  <c r="F137" i="2"/>
  <c r="F138" i="2"/>
  <c r="F139" i="2"/>
  <c r="F143" i="2"/>
  <c r="F144" i="2"/>
  <c r="F151" i="2" s="1"/>
  <c r="F145" i="2"/>
  <c r="F146" i="2"/>
  <c r="F147" i="2"/>
  <c r="F148" i="2"/>
  <c r="F149" i="2"/>
  <c r="F150" i="2"/>
  <c r="F157" i="2"/>
  <c r="F166" i="2" s="1"/>
  <c r="F158" i="2"/>
  <c r="F159" i="2"/>
  <c r="F160" i="2"/>
  <c r="F161" i="2"/>
  <c r="F162" i="2"/>
  <c r="F163" i="2"/>
  <c r="F164" i="2"/>
  <c r="F165" i="2"/>
  <c r="E179" i="2"/>
  <c r="F179" i="2" s="1"/>
  <c r="F189" i="2" s="1"/>
  <c r="F180" i="2"/>
  <c r="F181" i="2"/>
  <c r="F182" i="2"/>
  <c r="G189" i="2" s="1"/>
  <c r="H189" i="2" s="1"/>
  <c r="F183" i="2"/>
  <c r="F186" i="2"/>
  <c r="F187" i="2"/>
  <c r="F188" i="2"/>
  <c r="E194" i="2"/>
  <c r="F194" i="2" s="1"/>
  <c r="F204" i="2" s="1"/>
  <c r="F195" i="2"/>
  <c r="E196" i="2"/>
  <c r="F196" i="2"/>
  <c r="F197" i="2"/>
  <c r="F198" i="2"/>
  <c r="F201" i="2"/>
  <c r="F202" i="2"/>
  <c r="F203" i="2"/>
  <c r="F209" i="2"/>
  <c r="F210" i="2"/>
  <c r="E211" i="2"/>
  <c r="F211" i="2"/>
  <c r="F219" i="2" s="1"/>
  <c r="F212" i="2"/>
  <c r="F213" i="2"/>
  <c r="F216" i="2"/>
  <c r="F217" i="2"/>
  <c r="F218" i="2"/>
  <c r="F237" i="2"/>
  <c r="F238" i="2"/>
  <c r="F247" i="2" s="1"/>
  <c r="F239" i="2"/>
  <c r="F240" i="2"/>
  <c r="F241" i="2"/>
  <c r="F244" i="2"/>
  <c r="F245" i="2"/>
  <c r="F246" i="2"/>
  <c r="F252" i="2"/>
  <c r="F260" i="2" s="1"/>
  <c r="F253" i="2"/>
  <c r="F254" i="2"/>
  <c r="F255" i="2"/>
  <c r="F258" i="2"/>
  <c r="F259" i="2"/>
  <c r="F265" i="2"/>
  <c r="F266" i="2"/>
  <c r="F273" i="2" s="1"/>
  <c r="F267" i="2"/>
  <c r="F268" i="2"/>
  <c r="F271" i="2"/>
  <c r="F272" i="2"/>
  <c r="F278" i="2"/>
  <c r="F279" i="2"/>
  <c r="F280" i="2"/>
  <c r="F281" i="2"/>
  <c r="F284" i="2"/>
  <c r="F285" i="2"/>
  <c r="F286" i="2"/>
  <c r="F295" i="2"/>
  <c r="F296" i="2"/>
  <c r="F301" i="2" s="1"/>
  <c r="F299" i="2"/>
  <c r="F300" i="2"/>
  <c r="F306" i="2"/>
  <c r="F307" i="2"/>
  <c r="F310" i="2"/>
  <c r="F312" i="2" s="1"/>
  <c r="F311" i="2"/>
  <c r="F317" i="2"/>
  <c r="F318" i="2"/>
  <c r="F323" i="2" s="1"/>
  <c r="F321" i="2"/>
  <c r="F322" i="2"/>
  <c r="F328" i="2"/>
  <c r="F334" i="2" s="1"/>
  <c r="F329" i="2"/>
  <c r="F332" i="2"/>
  <c r="F333" i="2"/>
  <c r="F339" i="2"/>
  <c r="F340" i="2"/>
  <c r="F345" i="2" s="1"/>
  <c r="F343" i="2"/>
  <c r="F344" i="2"/>
  <c r="F361" i="2"/>
  <c r="F374" i="2" s="1"/>
  <c r="D362" i="2"/>
  <c r="F362" i="2"/>
  <c r="F363" i="2"/>
  <c r="F364" i="2"/>
  <c r="F365" i="2"/>
  <c r="F366" i="2"/>
  <c r="F367" i="2"/>
  <c r="F369" i="2"/>
  <c r="F370" i="2"/>
  <c r="F371" i="2"/>
  <c r="F372" i="2"/>
  <c r="F373" i="2"/>
  <c r="E379" i="2"/>
  <c r="F379" i="2" s="1"/>
  <c r="D380" i="2"/>
  <c r="F380" i="2" s="1"/>
  <c r="F381" i="2"/>
  <c r="F382" i="2"/>
  <c r="F383" i="2"/>
  <c r="F384" i="2"/>
  <c r="F385" i="2"/>
  <c r="F387" i="2"/>
  <c r="F388" i="2"/>
  <c r="F389" i="2"/>
  <c r="F390" i="2"/>
  <c r="F391" i="2"/>
  <c r="F398" i="2"/>
  <c r="D399" i="2"/>
  <c r="F399" i="2" s="1"/>
  <c r="F411" i="2" s="1"/>
  <c r="F400" i="2"/>
  <c r="F401" i="2"/>
  <c r="F402" i="2"/>
  <c r="F403" i="2"/>
  <c r="F404" i="2"/>
  <c r="F406" i="2"/>
  <c r="F407" i="2"/>
  <c r="F408" i="2"/>
  <c r="F409" i="2"/>
  <c r="F410" i="2"/>
  <c r="F419" i="2"/>
  <c r="F420" i="2"/>
  <c r="F421" i="2"/>
  <c r="F422" i="2"/>
  <c r="F429" i="2" s="1"/>
  <c r="F423" i="2"/>
  <c r="F424" i="2"/>
  <c r="F426" i="2"/>
  <c r="F427" i="2"/>
  <c r="F428" i="2"/>
  <c r="F434" i="2"/>
  <c r="F435" i="2"/>
  <c r="F436" i="2"/>
  <c r="E437" i="2"/>
  <c r="F437" i="2" s="1"/>
  <c r="F438" i="2"/>
  <c r="F439" i="2"/>
  <c r="F441" i="2"/>
  <c r="F442" i="2"/>
  <c r="F443" i="2"/>
  <c r="F449" i="2"/>
  <c r="F455" i="2" s="1"/>
  <c r="F450" i="2"/>
  <c r="F451" i="2"/>
  <c r="F453" i="2"/>
  <c r="F454" i="2"/>
  <c r="F460" i="2"/>
  <c r="F470" i="2" s="1"/>
  <c r="D461" i="2"/>
  <c r="F461" i="2"/>
  <c r="F462" i="2"/>
  <c r="F463" i="2"/>
  <c r="F464" i="2"/>
  <c r="F465" i="2"/>
  <c r="F466" i="2"/>
  <c r="F468" i="2"/>
  <c r="F469" i="2"/>
  <c r="F482" i="2"/>
  <c r="D483" i="2"/>
  <c r="F483" i="2" s="1"/>
  <c r="F492" i="2" s="1"/>
  <c r="F484" i="2"/>
  <c r="F485" i="2"/>
  <c r="F486" i="2"/>
  <c r="F487" i="2"/>
  <c r="F488" i="2"/>
  <c r="F490" i="2"/>
  <c r="F491" i="2"/>
  <c r="F497" i="2"/>
  <c r="F498" i="2"/>
  <c r="E499" i="2"/>
  <c r="F499" i="2" s="1"/>
  <c r="F505" i="2" s="1"/>
  <c r="F500" i="2"/>
  <c r="F502" i="2"/>
  <c r="F503" i="2"/>
  <c r="F504" i="2"/>
  <c r="F513" i="2"/>
  <c r="F514" i="2"/>
  <c r="F525" i="2" s="1"/>
  <c r="F515" i="2"/>
  <c r="F516" i="2"/>
  <c r="F517" i="2"/>
  <c r="F518" i="2"/>
  <c r="F519" i="2"/>
  <c r="F520" i="2"/>
  <c r="F521" i="2"/>
  <c r="F523" i="2"/>
  <c r="F524" i="2"/>
  <c r="F541" i="2"/>
  <c r="F542" i="2"/>
  <c r="F554" i="2" s="1"/>
  <c r="F543" i="2"/>
  <c r="F544" i="2"/>
  <c r="F545" i="2"/>
  <c r="F546" i="2"/>
  <c r="F547" i="2"/>
  <c r="F548" i="2"/>
  <c r="F549" i="2"/>
  <c r="F550" i="2"/>
  <c r="F552" i="2"/>
  <c r="F553" i="2"/>
  <c r="F559" i="2"/>
  <c r="F571" i="2" s="1"/>
  <c r="F560" i="2"/>
  <c r="F561" i="2"/>
  <c r="F562" i="2"/>
  <c r="F563" i="2"/>
  <c r="F564" i="2"/>
  <c r="F565" i="2"/>
  <c r="F566" i="2"/>
  <c r="F567" i="2"/>
  <c r="F569" i="2"/>
  <c r="F570" i="2"/>
  <c r="F576" i="2"/>
  <c r="F595" i="2" s="1"/>
  <c r="F577" i="2"/>
  <c r="F578" i="2"/>
  <c r="F579" i="2"/>
  <c r="F580" i="2"/>
  <c r="F581" i="2"/>
  <c r="F582" i="2"/>
  <c r="F583" i="2"/>
  <c r="F584" i="2"/>
  <c r="F585" i="2"/>
  <c r="E586" i="2"/>
  <c r="F586" i="2" s="1"/>
  <c r="F587" i="2"/>
  <c r="F588" i="2"/>
  <c r="F589" i="2"/>
  <c r="F590" i="2"/>
  <c r="F591" i="2"/>
  <c r="F593" i="2"/>
  <c r="F594" i="2"/>
  <c r="F600" i="2"/>
  <c r="F601" i="2"/>
  <c r="F602" i="2"/>
  <c r="F603" i="2"/>
  <c r="F604" i="2"/>
  <c r="F605" i="2"/>
  <c r="F606" i="2"/>
  <c r="F607" i="2"/>
  <c r="F608" i="2"/>
  <c r="F609" i="2"/>
  <c r="E610" i="2"/>
  <c r="F610" i="2" s="1"/>
  <c r="F611" i="2"/>
  <c r="F612" i="2"/>
  <c r="F613" i="2"/>
  <c r="F614" i="2"/>
  <c r="F615" i="2"/>
  <c r="F617" i="2"/>
  <c r="F618" i="2"/>
  <c r="F624" i="2"/>
  <c r="F643" i="2" s="1"/>
  <c r="F625" i="2"/>
  <c r="F626" i="2"/>
  <c r="F627" i="2"/>
  <c r="F628" i="2"/>
  <c r="F629" i="2"/>
  <c r="F630" i="2"/>
  <c r="F631" i="2"/>
  <c r="F632" i="2"/>
  <c r="F633" i="2"/>
  <c r="E634" i="2"/>
  <c r="F634" i="2" s="1"/>
  <c r="F635" i="2"/>
  <c r="F636" i="2"/>
  <c r="F637" i="2"/>
  <c r="F638" i="2"/>
  <c r="F639" i="2"/>
  <c r="F641" i="2"/>
  <c r="F642" i="2"/>
  <c r="F652" i="2"/>
  <c r="F671" i="2" s="1"/>
  <c r="F653" i="2"/>
  <c r="F654" i="2"/>
  <c r="F655" i="2"/>
  <c r="F656" i="2"/>
  <c r="F657" i="2"/>
  <c r="F658" i="2"/>
  <c r="F659" i="2"/>
  <c r="F660" i="2"/>
  <c r="F661" i="2"/>
  <c r="F662" i="2"/>
  <c r="F663" i="2"/>
  <c r="F664" i="2"/>
  <c r="F665" i="2"/>
  <c r="F666" i="2"/>
  <c r="F667" i="2"/>
  <c r="F669" i="2"/>
  <c r="F670" i="2"/>
  <c r="F676" i="2"/>
  <c r="F677" i="2"/>
  <c r="F695" i="2" s="1"/>
  <c r="F678" i="2"/>
  <c r="F679" i="2"/>
  <c r="F680" i="2"/>
  <c r="F681" i="2"/>
  <c r="F682" i="2"/>
  <c r="F683" i="2"/>
  <c r="F684" i="2"/>
  <c r="F685" i="2"/>
  <c r="F686" i="2"/>
  <c r="F687" i="2"/>
  <c r="F688" i="2"/>
  <c r="F689" i="2"/>
  <c r="F690" i="2"/>
  <c r="F691" i="2"/>
  <c r="F693" i="2"/>
  <c r="F694" i="2"/>
  <c r="F705" i="2"/>
  <c r="F721" i="2" s="1"/>
  <c r="F706" i="2"/>
  <c r="F707" i="2"/>
  <c r="F708" i="2"/>
  <c r="F709" i="2"/>
  <c r="F710" i="2"/>
  <c r="F711" i="2"/>
  <c r="F712" i="2"/>
  <c r="F713" i="2"/>
  <c r="F714" i="2"/>
  <c r="F715" i="2"/>
  <c r="F716" i="2"/>
  <c r="F717" i="2"/>
  <c r="F719" i="2"/>
  <c r="F720" i="2"/>
  <c r="F726" i="2"/>
  <c r="F742" i="2" s="1"/>
  <c r="F727" i="2"/>
  <c r="F728" i="2"/>
  <c r="F729" i="2"/>
  <c r="F730" i="2"/>
  <c r="F731" i="2"/>
  <c r="F732" i="2"/>
  <c r="F733" i="2"/>
  <c r="F734" i="2"/>
  <c r="F735" i="2"/>
  <c r="F736" i="2"/>
  <c r="F737" i="2"/>
  <c r="F738" i="2"/>
  <c r="F740" i="2"/>
  <c r="F741" i="2"/>
  <c r="F762" i="2"/>
  <c r="F778" i="2" s="1"/>
  <c r="F763" i="2"/>
  <c r="F764" i="2"/>
  <c r="F765" i="2"/>
  <c r="F766" i="2"/>
  <c r="F767" i="2"/>
  <c r="F768" i="2"/>
  <c r="F769" i="2"/>
  <c r="F770" i="2"/>
  <c r="F771" i="2"/>
  <c r="F772" i="2"/>
  <c r="F773" i="2"/>
  <c r="F774" i="2"/>
  <c r="F776" i="2"/>
  <c r="F777" i="2"/>
  <c r="F784" i="2"/>
  <c r="F800" i="2" s="1"/>
  <c r="F785" i="2"/>
  <c r="F786" i="2"/>
  <c r="F787" i="2"/>
  <c r="F788" i="2"/>
  <c r="F789" i="2"/>
  <c r="F790" i="2"/>
  <c r="F791" i="2"/>
  <c r="F792" i="2"/>
  <c r="F793" i="2"/>
  <c r="F794" i="2"/>
  <c r="F795" i="2"/>
  <c r="F796" i="2"/>
  <c r="F798" i="2"/>
  <c r="F799" i="2"/>
  <c r="F820" i="2"/>
  <c r="F821" i="2"/>
  <c r="F822" i="2"/>
  <c r="F833" i="2" s="1"/>
  <c r="F823" i="2"/>
  <c r="F824" i="2"/>
  <c r="F825" i="2"/>
  <c r="F826" i="2"/>
  <c r="F827" i="2"/>
  <c r="F828" i="2"/>
  <c r="F829" i="2"/>
  <c r="F831" i="2"/>
  <c r="F832" i="2"/>
  <c r="F838" i="2"/>
  <c r="F839" i="2"/>
  <c r="F843" i="2" s="1"/>
  <c r="F841" i="2"/>
  <c r="F842" i="2"/>
  <c r="F848" i="2"/>
  <c r="F849" i="2"/>
  <c r="F850" i="2"/>
  <c r="F851" i="2"/>
  <c r="F852" i="2"/>
  <c r="F854" i="2"/>
  <c r="F855" i="2"/>
  <c r="F856" i="2"/>
  <c r="F857" i="2"/>
  <c r="F862" i="2"/>
  <c r="F863" i="2"/>
  <c r="F864" i="2"/>
  <c r="F866" i="2"/>
  <c r="F868" i="2" s="1"/>
  <c r="F867" i="2"/>
  <c r="F874" i="2"/>
  <c r="F875" i="2"/>
  <c r="F876" i="2"/>
  <c r="E877" i="2"/>
  <c r="F877" i="2" s="1"/>
  <c r="F878" i="2"/>
  <c r="F879" i="2"/>
  <c r="E880" i="2"/>
  <c r="F880" i="2" s="1"/>
  <c r="E881" i="2"/>
  <c r="F881" i="2" s="1"/>
  <c r="E882" i="2"/>
  <c r="F882" i="2" s="1"/>
  <c r="F883" i="2"/>
  <c r="F884" i="2"/>
  <c r="F885" i="2"/>
  <c r="F886" i="2"/>
  <c r="F887" i="2"/>
  <c r="F888" i="2"/>
  <c r="F889" i="2"/>
  <c r="E890" i="2"/>
  <c r="F890" i="2"/>
  <c r="E891" i="2"/>
  <c r="F891" i="2"/>
  <c r="F892" i="2"/>
  <c r="F893" i="2"/>
  <c r="F895" i="2"/>
  <c r="F896" i="2"/>
  <c r="E902" i="2"/>
  <c r="F902" i="2" s="1"/>
  <c r="F916" i="2" s="1"/>
  <c r="F903" i="2"/>
  <c r="F904" i="2"/>
  <c r="F905" i="2"/>
  <c r="F906" i="2"/>
  <c r="F907" i="2"/>
  <c r="F908" i="2"/>
  <c r="F909" i="2"/>
  <c r="F910" i="2"/>
  <c r="F911" i="2"/>
  <c r="F912" i="2"/>
  <c r="F914" i="2"/>
  <c r="F915" i="2"/>
  <c r="F921" i="2"/>
  <c r="F922" i="2"/>
  <c r="F928" i="2" s="1"/>
  <c r="F923" i="2"/>
  <c r="F924" i="2"/>
  <c r="F926" i="2"/>
  <c r="F927" i="2"/>
  <c r="F933" i="2"/>
  <c r="F951" i="2" s="1"/>
  <c r="F934" i="2"/>
  <c r="F935" i="2"/>
  <c r="F936" i="2"/>
  <c r="F937" i="2"/>
  <c r="F938" i="2"/>
  <c r="F939" i="2"/>
  <c r="F940" i="2"/>
  <c r="F941" i="2"/>
  <c r="F942" i="2"/>
  <c r="F943" i="2"/>
  <c r="F945" i="2"/>
  <c r="F946" i="2"/>
  <c r="F947" i="2"/>
  <c r="F948" i="2"/>
  <c r="F949" i="2"/>
  <c r="F950" i="2"/>
  <c r="E964" i="2"/>
  <c r="F964" i="2" s="1"/>
  <c r="F980" i="2" s="1"/>
  <c r="E965" i="2"/>
  <c r="F965" i="2" s="1"/>
  <c r="E966" i="2"/>
  <c r="F966" i="2" s="1"/>
  <c r="F967" i="2"/>
  <c r="F968" i="2"/>
  <c r="F969" i="2"/>
  <c r="F970" i="2"/>
  <c r="F971" i="2"/>
  <c r="F972" i="2"/>
  <c r="F973" i="2"/>
  <c r="F975" i="2"/>
  <c r="F976" i="2"/>
  <c r="F977" i="2"/>
  <c r="F978" i="2"/>
  <c r="F979" i="2"/>
  <c r="F1073" i="2"/>
  <c r="E1074" i="2"/>
  <c r="F1074" i="2" s="1"/>
  <c r="F1086" i="2" s="1"/>
  <c r="F1075" i="2"/>
  <c r="F1076" i="2"/>
  <c r="F1077" i="2"/>
  <c r="F1078" i="2"/>
  <c r="F1079" i="2"/>
  <c r="F1080" i="2"/>
  <c r="F1081" i="2"/>
  <c r="F1083" i="2"/>
  <c r="F1084" i="2"/>
  <c r="F1085" i="2"/>
  <c r="E1091" i="2"/>
  <c r="F1091" i="2"/>
  <c r="F1092" i="2"/>
  <c r="E1093" i="2"/>
  <c r="F1093" i="2" s="1"/>
  <c r="E1094" i="2"/>
  <c r="F1094" i="2" s="1"/>
  <c r="E1095" i="2"/>
  <c r="F1095" i="2" s="1"/>
  <c r="E1096" i="2"/>
  <c r="F1096" i="2" s="1"/>
  <c r="F1097" i="2"/>
  <c r="F1098" i="2"/>
  <c r="F1099" i="2"/>
  <c r="F1101" i="2"/>
  <c r="F1102" i="2"/>
  <c r="F1103" i="2"/>
  <c r="E1117" i="2"/>
  <c r="F1117" i="2"/>
  <c r="F1118" i="2"/>
  <c r="F1119" i="2"/>
  <c r="F1120" i="2"/>
  <c r="F1121" i="2"/>
  <c r="F1122" i="2"/>
  <c r="E1123" i="2"/>
  <c r="F1123" i="2" s="1"/>
  <c r="E1124" i="2"/>
  <c r="F1124" i="2" s="1"/>
  <c r="F1126" i="2"/>
  <c r="F1127" i="2"/>
  <c r="F1128" i="2"/>
  <c r="F1132" i="2"/>
  <c r="F1146" i="2" s="1"/>
  <c r="F1133" i="2"/>
  <c r="F1134" i="2"/>
  <c r="F1135" i="2"/>
  <c r="F1136" i="2"/>
  <c r="F1137" i="2"/>
  <c r="F1138" i="2"/>
  <c r="F1139" i="2"/>
  <c r="F1140" i="2"/>
  <c r="F1142" i="2"/>
  <c r="D1143" i="2"/>
  <c r="F1143" i="2" s="1"/>
  <c r="D1144" i="2"/>
  <c r="F1144" i="2" s="1"/>
  <c r="F1145" i="2"/>
  <c r="E7" i="4"/>
  <c r="F7" i="4" s="1"/>
  <c r="E8" i="4"/>
  <c r="F8" i="4" s="1"/>
  <c r="E9" i="4"/>
  <c r="F9" i="4" s="1"/>
  <c r="E10" i="4"/>
  <c r="F10" i="4" s="1"/>
  <c r="E11" i="4"/>
  <c r="F11" i="4" s="1"/>
  <c r="E12" i="4"/>
  <c r="F12" i="4" s="1"/>
  <c r="E13" i="4"/>
  <c r="F13" i="4" s="1"/>
  <c r="E14" i="4"/>
  <c r="F14" i="4" s="1"/>
  <c r="E15" i="4"/>
  <c r="F15" i="4" s="1"/>
  <c r="E16" i="4"/>
  <c r="F16" i="4" s="1"/>
  <c r="E17" i="4"/>
  <c r="F17" i="4" s="1"/>
  <c r="E18" i="4"/>
  <c r="F18" i="4" s="1"/>
  <c r="E19" i="4"/>
  <c r="F19" i="4" s="1"/>
  <c r="E20" i="4"/>
  <c r="F20" i="4" s="1"/>
  <c r="E21" i="4"/>
  <c r="F21" i="4" s="1"/>
  <c r="E22" i="4"/>
  <c r="F22" i="4" s="1"/>
  <c r="E23" i="4"/>
  <c r="F23" i="4" s="1"/>
  <c r="E24" i="4"/>
  <c r="F24" i="4" s="1"/>
  <c r="E25" i="4"/>
  <c r="F25" i="4" s="1"/>
  <c r="F26" i="4"/>
  <c r="E27" i="4"/>
  <c r="F27" i="4"/>
  <c r="E28" i="4"/>
  <c r="F28" i="4"/>
  <c r="E29" i="4"/>
  <c r="F29" i="4"/>
  <c r="E30" i="4"/>
  <c r="F30" i="4"/>
  <c r="E31" i="4"/>
  <c r="F31" i="4"/>
  <c r="E32" i="4"/>
  <c r="F32" i="4"/>
  <c r="E33" i="4"/>
  <c r="F33" i="4"/>
  <c r="E38" i="4"/>
  <c r="F38" i="4" s="1"/>
  <c r="E40" i="4"/>
  <c r="F40" i="4" s="1"/>
  <c r="E42" i="4"/>
  <c r="F42" i="4" s="1"/>
  <c r="E44" i="4"/>
  <c r="F44" i="4" s="1"/>
  <c r="E46" i="4"/>
  <c r="F46" i="4" s="1"/>
  <c r="E48" i="4"/>
  <c r="F48" i="4" s="1"/>
  <c r="E50" i="4"/>
  <c r="F50" i="4" s="1"/>
  <c r="E52" i="4"/>
  <c r="F52" i="4" s="1"/>
  <c r="E53" i="4"/>
  <c r="F53" i="4" s="1"/>
  <c r="E54" i="4"/>
  <c r="F54" i="4" s="1"/>
  <c r="E55" i="4"/>
  <c r="F55" i="4" s="1"/>
  <c r="E56" i="4"/>
  <c r="F56" i="4" s="1"/>
  <c r="E57" i="4"/>
  <c r="F57" i="4" s="1"/>
  <c r="E58" i="4"/>
  <c r="F58" i="4" s="1"/>
  <c r="E59" i="4"/>
  <c r="F59" i="4" s="1"/>
  <c r="E60" i="4"/>
  <c r="F60" i="4" s="1"/>
  <c r="E61" i="4"/>
  <c r="F61" i="4" s="1"/>
  <c r="E1257" i="2"/>
  <c r="F1257" i="2"/>
  <c r="F1258" i="2"/>
  <c r="F1259" i="2"/>
  <c r="F1260" i="2"/>
  <c r="F1262" i="2"/>
  <c r="F1263" i="2"/>
  <c r="F1264" i="2"/>
  <c r="E1269" i="2"/>
  <c r="F1269" i="2"/>
  <c r="F1270" i="2"/>
  <c r="F1271" i="2"/>
  <c r="F1272" i="2"/>
  <c r="F1274" i="2"/>
  <c r="F1275" i="2"/>
  <c r="F1276" i="2"/>
  <c r="E1284" i="2"/>
  <c r="F1284" i="2"/>
  <c r="F1285" i="2"/>
  <c r="F1286" i="2"/>
  <c r="F1287" i="2"/>
  <c r="F1289" i="2"/>
  <c r="F1290" i="2"/>
  <c r="F1291" i="2"/>
  <c r="E1296" i="2"/>
  <c r="F1296" i="2"/>
  <c r="F1297" i="2"/>
  <c r="F1298" i="2"/>
  <c r="F1299" i="2"/>
  <c r="F1301" i="2"/>
  <c r="F1302" i="2"/>
  <c r="F1303" i="2"/>
  <c r="F1309" i="2"/>
  <c r="F1310" i="2"/>
  <c r="F1311" i="2"/>
  <c r="F1312" i="2"/>
  <c r="F1313" i="2"/>
  <c r="F1314" i="2"/>
  <c r="F1320" i="2"/>
  <c r="F1326" i="2" s="1"/>
  <c r="F1321" i="2"/>
  <c r="F1322" i="2"/>
  <c r="F1324" i="2"/>
  <c r="F1325" i="2"/>
  <c r="F1332" i="2"/>
  <c r="F1333" i="2"/>
  <c r="F1334" i="2"/>
  <c r="F1335" i="2"/>
  <c r="F1337" i="2"/>
  <c r="F1338" i="2"/>
  <c r="F1339" i="2"/>
  <c r="E1038" i="2"/>
  <c r="E986" i="2"/>
  <c r="F986" i="2" s="1"/>
  <c r="F987" i="2"/>
  <c r="F988" i="2"/>
  <c r="F989" i="2"/>
  <c r="F991" i="2"/>
  <c r="F992" i="2"/>
  <c r="E998" i="2"/>
  <c r="F998" i="2" s="1"/>
  <c r="F999" i="2"/>
  <c r="F1000" i="2"/>
  <c r="F1001" i="2"/>
  <c r="F1003" i="2"/>
  <c r="F1004" i="2"/>
  <c r="E1013" i="2"/>
  <c r="F1013" i="2" s="1"/>
  <c r="F1014" i="2"/>
  <c r="F1015" i="2"/>
  <c r="F1016" i="2"/>
  <c r="F1018" i="2"/>
  <c r="F1019" i="2"/>
  <c r="E1025" i="2"/>
  <c r="F1025" i="2" s="1"/>
  <c r="F1026" i="2"/>
  <c r="F1027" i="2"/>
  <c r="F1028" i="2"/>
  <c r="F1030" i="2"/>
  <c r="F1031" i="2"/>
  <c r="F1038" i="2"/>
  <c r="F1044" i="2" s="1"/>
  <c r="F1039" i="2"/>
  <c r="F1040" i="2"/>
  <c r="F1042" i="2"/>
  <c r="F1043" i="2"/>
  <c r="E1049" i="2"/>
  <c r="F1049" i="2" s="1"/>
  <c r="F1055" i="2" s="1"/>
  <c r="F1050" i="2"/>
  <c r="F1051" i="2"/>
  <c r="F1053" i="2"/>
  <c r="F1054" i="2"/>
  <c r="E1061" i="2"/>
  <c r="F1061" i="2"/>
  <c r="F1068" i="2" s="1"/>
  <c r="F1062" i="2"/>
  <c r="F1063" i="2"/>
  <c r="F1064" i="2"/>
  <c r="F1066" i="2"/>
  <c r="F1067" i="2"/>
  <c r="F6" i="14"/>
  <c r="F7" i="14"/>
  <c r="F8" i="14"/>
  <c r="F9" i="14"/>
  <c r="F10" i="14"/>
  <c r="F11" i="14"/>
  <c r="F12" i="14"/>
  <c r="F13" i="14"/>
  <c r="F14" i="14"/>
  <c r="F15" i="14"/>
  <c r="F16" i="14"/>
  <c r="F17" i="14"/>
  <c r="F18" i="14"/>
  <c r="F20" i="14"/>
  <c r="F21" i="14"/>
  <c r="F22" i="14"/>
  <c r="F23" i="14"/>
  <c r="F24" i="14"/>
  <c r="F27" i="14"/>
  <c r="F28" i="14"/>
  <c r="F29" i="14"/>
  <c r="F30" i="14"/>
  <c r="F31" i="14"/>
  <c r="F32" i="14"/>
  <c r="F33" i="14"/>
  <c r="F34" i="14"/>
  <c r="F37" i="14"/>
  <c r="F38" i="14"/>
  <c r="F39" i="14"/>
  <c r="F40" i="14"/>
  <c r="F47" i="14"/>
  <c r="F64" i="14" s="1"/>
  <c r="F48" i="14"/>
  <c r="F49" i="14"/>
  <c r="F50" i="14"/>
  <c r="F51" i="14"/>
  <c r="F52" i="14"/>
  <c r="F53" i="14"/>
  <c r="F54" i="14"/>
  <c r="F55" i="14"/>
  <c r="F56" i="14"/>
  <c r="F57" i="14"/>
  <c r="F58" i="14"/>
  <c r="F59" i="14"/>
  <c r="F60" i="14"/>
  <c r="F61" i="14"/>
  <c r="F62" i="14"/>
  <c r="F63" i="14"/>
  <c r="F67" i="14"/>
  <c r="F68" i="14"/>
  <c r="F69" i="14"/>
  <c r="F70" i="14"/>
  <c r="F76" i="14"/>
  <c r="F77" i="14"/>
  <c r="F78" i="14"/>
  <c r="F79" i="14"/>
  <c r="F80" i="14"/>
  <c r="F81" i="14"/>
  <c r="F82" i="14"/>
  <c r="F83" i="14"/>
  <c r="F84" i="14"/>
  <c r="F85" i="14"/>
  <c r="F86" i="14"/>
  <c r="F87" i="14"/>
  <c r="F88" i="14"/>
  <c r="F89" i="14"/>
  <c r="F90" i="14"/>
  <c r="F91" i="14"/>
  <c r="F92" i="14"/>
  <c r="F96" i="14"/>
  <c r="F97" i="14"/>
  <c r="F98" i="14"/>
  <c r="F99" i="14"/>
  <c r="F100" i="14"/>
  <c r="F101" i="14"/>
  <c r="F102" i="14"/>
  <c r="F103" i="14"/>
  <c r="F104" i="14"/>
  <c r="F108" i="14"/>
  <c r="F109" i="14"/>
  <c r="F110" i="14"/>
  <c r="F111" i="14"/>
  <c r="F112" i="14"/>
  <c r="F113" i="14"/>
  <c r="F114" i="14"/>
  <c r="F115" i="14"/>
  <c r="F116" i="14"/>
  <c r="F117" i="14"/>
  <c r="F121" i="14"/>
  <c r="F122" i="14"/>
  <c r="F123" i="14"/>
  <c r="F126" i="14"/>
  <c r="F127" i="14"/>
  <c r="F128" i="14"/>
  <c r="F129" i="14"/>
  <c r="F130" i="14"/>
  <c r="F131" i="14"/>
  <c r="F132" i="14"/>
  <c r="F133" i="14"/>
  <c r="F134" i="14"/>
  <c r="F135" i="14"/>
  <c r="F136" i="14"/>
  <c r="F137" i="14"/>
  <c r="F140" i="14"/>
  <c r="F141" i="14"/>
  <c r="F152" i="14" s="1"/>
  <c r="F142" i="14"/>
  <c r="F143" i="14"/>
  <c r="F144" i="14"/>
  <c r="F145" i="14"/>
  <c r="F146" i="14"/>
  <c r="F147" i="14"/>
  <c r="F148" i="14"/>
  <c r="F149" i="14"/>
  <c r="F150" i="14"/>
  <c r="F151" i="14"/>
  <c r="F155" i="14"/>
  <c r="F162" i="14" s="1"/>
  <c r="F156" i="14"/>
  <c r="F157" i="14"/>
  <c r="F158" i="14"/>
  <c r="F159" i="14"/>
  <c r="F160" i="14"/>
  <c r="F161" i="14"/>
  <c r="F165" i="14"/>
  <c r="F166" i="14"/>
  <c r="F167" i="14"/>
  <c r="F170" i="14"/>
  <c r="F171"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6" i="14"/>
  <c r="F207" i="14"/>
  <c r="F208" i="14"/>
  <c r="F209" i="14"/>
  <c r="F210" i="14"/>
  <c r="F211" i="14"/>
  <c r="F212" i="14"/>
  <c r="F213" i="14"/>
  <c r="F214" i="14"/>
  <c r="F215" i="14"/>
  <c r="F216" i="14"/>
  <c r="F217" i="14"/>
  <c r="F218" i="14"/>
  <c r="F219" i="14"/>
  <c r="F221" i="14"/>
  <c r="F222" i="14"/>
  <c r="F223" i="14"/>
  <c r="F224" i="14"/>
  <c r="F225" i="14"/>
  <c r="F226" i="14"/>
  <c r="F227" i="14"/>
  <c r="F228" i="14"/>
  <c r="F229" i="14"/>
  <c r="F230" i="14"/>
  <c r="F232" i="14"/>
  <c r="F233" i="14"/>
  <c r="F234" i="14"/>
  <c r="F235" i="14"/>
  <c r="F236" i="14"/>
  <c r="F237" i="14"/>
  <c r="F238" i="14"/>
  <c r="F242" i="14"/>
  <c r="F243" i="14"/>
  <c r="F244" i="14"/>
  <c r="F245" i="14"/>
  <c r="F246" i="14"/>
  <c r="F247" i="14"/>
  <c r="F248" i="14"/>
  <c r="F252" i="14"/>
  <c r="F265" i="14" s="1"/>
  <c r="F253" i="14"/>
  <c r="F254" i="14"/>
  <c r="F255" i="14"/>
  <c r="F264" i="14"/>
  <c r="F290" i="14"/>
  <c r="F293" i="14" s="1"/>
  <c r="F291" i="14"/>
  <c r="F292" i="14"/>
  <c r="F277" i="14"/>
  <c r="F278" i="14"/>
  <c r="F279" i="14"/>
  <c r="F280" i="14"/>
  <c r="F281" i="14"/>
  <c r="F282" i="14"/>
  <c r="F283" i="14"/>
  <c r="F276" i="14"/>
  <c r="F269" i="14"/>
  <c r="F270" i="14"/>
  <c r="F271" i="14"/>
  <c r="F272" i="14"/>
  <c r="F268" i="14"/>
  <c r="F172" i="14" l="1"/>
  <c r="F1032" i="2"/>
  <c r="F1005" i="2"/>
  <c r="F1315" i="2"/>
  <c r="F444" i="2"/>
  <c r="F1104" i="2"/>
  <c r="F619" i="2"/>
  <c r="F249" i="14"/>
  <c r="F118" i="14"/>
  <c r="F105" i="14"/>
  <c r="F41" i="14"/>
  <c r="F295" i="14" s="1"/>
  <c r="F1020" i="2"/>
  <c r="F993" i="2"/>
  <c r="F34" i="4"/>
  <c r="F1129" i="2"/>
  <c r="F897" i="2"/>
  <c r="F392" i="2"/>
  <c r="F72" i="2"/>
  <c r="E51" i="4"/>
  <c r="E49" i="4"/>
  <c r="E47" i="4"/>
  <c r="E45" i="4"/>
  <c r="E43" i="4"/>
  <c r="E41" i="4"/>
  <c r="E39" i="4"/>
  <c r="E78" i="4"/>
  <c r="F78" i="4" s="1"/>
  <c r="E76" i="4"/>
  <c r="F76" i="4" s="1"/>
  <c r="E74" i="4"/>
  <c r="F74" i="4" s="1"/>
  <c r="E72" i="4"/>
  <c r="F72" i="4" s="1"/>
  <c r="E70" i="4"/>
  <c r="F70" i="4" s="1"/>
  <c r="E68" i="4"/>
  <c r="F68" i="4" s="1"/>
  <c r="E66" i="4"/>
  <c r="F66" i="4" s="1"/>
  <c r="H303" i="14"/>
  <c r="F43" i="4" l="1"/>
  <c r="E71" i="4"/>
  <c r="F71" i="4" s="1"/>
  <c r="F51" i="4"/>
  <c r="E79" i="4"/>
  <c r="F79" i="4" s="1"/>
  <c r="F45" i="4"/>
  <c r="E73" i="4"/>
  <c r="F73" i="4" s="1"/>
  <c r="F296" i="14"/>
  <c r="F299" i="14" s="1"/>
  <c r="F301" i="14" s="1"/>
  <c r="F303" i="14" s="1"/>
  <c r="H304" i="14" s="1"/>
  <c r="F297" i="14"/>
  <c r="F298" i="14"/>
  <c r="F300" i="14" s="1"/>
  <c r="F39" i="4"/>
  <c r="E67" i="4"/>
  <c r="F67" i="4" s="1"/>
  <c r="F47" i="4"/>
  <c r="E75" i="4"/>
  <c r="F75" i="4" s="1"/>
  <c r="F41" i="4"/>
  <c r="E69" i="4"/>
  <c r="F69" i="4" s="1"/>
  <c r="F80" i="4" s="1"/>
  <c r="F49" i="4"/>
  <c r="E77" i="4"/>
  <c r="F77" i="4" s="1"/>
  <c r="F62" i="4" l="1"/>
  <c r="F82" i="4" s="1"/>
  <c r="F86" i="4" l="1"/>
  <c r="F88" i="4" s="1"/>
  <c r="F84" i="4"/>
  <c r="F90" i="4"/>
  <c r="F85" i="4"/>
  <c r="F87" i="4" l="1"/>
  <c r="F89" i="4" s="1"/>
  <c r="F91" i="4" s="1"/>
</calcChain>
</file>

<file path=xl/sharedStrings.xml><?xml version="1.0" encoding="utf-8"?>
<sst xmlns="http://schemas.openxmlformats.org/spreadsheetml/2006/main" count="3075" uniqueCount="808">
  <si>
    <t>ITEM</t>
  </si>
  <si>
    <t>DESCRIPCION</t>
  </si>
  <si>
    <t>CANT.</t>
  </si>
  <si>
    <t>V/UNITARIO</t>
  </si>
  <si>
    <t>V/TOTAL</t>
  </si>
  <si>
    <t>ML</t>
  </si>
  <si>
    <t>VALOR TOTAL COSTO DIRECTO</t>
  </si>
  <si>
    <t>ADMINISTRACION</t>
  </si>
  <si>
    <t xml:space="preserve">IMPREVISTOS </t>
  </si>
  <si>
    <t>UTILIDAD</t>
  </si>
  <si>
    <t>IVA 16% SOBRE LA UTILIDAD</t>
  </si>
  <si>
    <t>NORBERTO ARMANDO GUTIERREZ TREJOS</t>
  </si>
  <si>
    <t>INGENIERO ELECTRICISTA</t>
  </si>
  <si>
    <t>MAT. PROF. RS 205-4330</t>
  </si>
  <si>
    <t>TOTAL COSTOS INDIRECTOS</t>
  </si>
  <si>
    <t>U</t>
  </si>
  <si>
    <t xml:space="preserve">HERRAMIENTA MENOR </t>
  </si>
  <si>
    <t>MANO DE OBRA</t>
  </si>
  <si>
    <t>UNID.</t>
  </si>
  <si>
    <t xml:space="preserve">V/UNITARIO </t>
  </si>
  <si>
    <t>M</t>
  </si>
  <si>
    <t>CABLE DE COBRE  1/0 THHN/THWN</t>
  </si>
  <si>
    <t>CERTIFICACION RETIE</t>
  </si>
  <si>
    <t>VALOR TOTAL DE LA OBRA</t>
  </si>
  <si>
    <t>Preparó</t>
  </si>
  <si>
    <t xml:space="preserve">BORNE CONECTOR DE OJO PARA CABLE 2/0 </t>
  </si>
  <si>
    <t xml:space="preserve">BORNE CONECTOR DE OJO PARA CABLE 8 </t>
  </si>
  <si>
    <t>U/M</t>
  </si>
  <si>
    <t>TRANSPORTE</t>
  </si>
  <si>
    <t xml:space="preserve">AMARRAS PLASTICAS </t>
  </si>
  <si>
    <t xml:space="preserve">VALOR  TOTAL  MATERIALES  Y  MANO  DE  OBRA  </t>
  </si>
  <si>
    <t xml:space="preserve">ANALISIS DE PRECIOS UNITARIOS </t>
  </si>
  <si>
    <t>INTERRUPTOR TERMOMAGNETICO DE 3 X150AMP</t>
  </si>
  <si>
    <t>CABLE DE COBRE  6 THHN/THWN</t>
  </si>
  <si>
    <t>CABLE DE COBRE 8</t>
  </si>
  <si>
    <t xml:space="preserve">BORNE CONECTOR DE OJO PARA CABLE 6 </t>
  </si>
  <si>
    <t>OBRA ELECTRICA EDIFICIO TICS UNICAUCA</t>
  </si>
  <si>
    <t>BORNE CONECTOR DE OJO PARA CABLE 3/0</t>
  </si>
  <si>
    <t>INFRAESTRUCTURA BANDEJAS TIPO MALLA Y DUCTOS</t>
  </si>
  <si>
    <t>5.1</t>
  </si>
  <si>
    <t>Suministro e instalación tubería PVC 1 1/2" para acometidas desde subestación hasta tableros</t>
  </si>
  <si>
    <t>5.2</t>
  </si>
  <si>
    <t>5.3</t>
  </si>
  <si>
    <t>5.4</t>
  </si>
  <si>
    <t>5.5</t>
  </si>
  <si>
    <t>Suministro e instalación tubería PVC 2" para acometidas desde subestación hasta tableros</t>
  </si>
  <si>
    <t>Unid</t>
  </si>
  <si>
    <t>INSTALACIONES ELÉCTRICAS INTERNAS</t>
  </si>
  <si>
    <t>6.1</t>
  </si>
  <si>
    <t>6.2</t>
  </si>
  <si>
    <t>6.3</t>
  </si>
  <si>
    <t>6.12</t>
  </si>
  <si>
    <t>6.13</t>
  </si>
  <si>
    <t>Salida tomacorriente regulada polo a tierra 220 V para rack</t>
  </si>
  <si>
    <t>Extensión de circuitos 3#12 trensado por canastilla</t>
  </si>
  <si>
    <t>Salida Interruptor sencillo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</si>
  <si>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iluminación, incluye tubería PVC de 1/2", 3/4" o EMT donde se requiera, Caja octogonal PVC o Galvanizada para EMT, accesorios, soportes, cable 3#12AWG THHN, conectores de empalme, identificación de circuito</t>
  </si>
  <si>
    <t>Salida iluminación en acceso, incluye tuberíaEMT 1/2", 3/4" , Caja octogonal Galvanizada , accesorios, soportes, cable 3#12AWG THHNm conectores de empalme, identificación de circuito</t>
  </si>
  <si>
    <t>Salida tomacorriente doble polo a tierra MARCA LEVITON_ Incluye marquillas identificación del circuito- tubo PVC 1/2" (o 3/4" o 1" cuando se requiera) o EMT con accesorios , caja PVC  ( 2x4  y 4x 4 con suplemento cuando se requiera),Conductores en Cable  #12 Cu THHN - CENTELSA / CECSA - empalmes conectores de resorte tipo 3M Scotchlok</t>
  </si>
  <si>
    <t>Salida tomacorriente regulado doble polo a tierra MARCA LEVITON tierra aislada color naranja, Incluye marquillas identificación del circuito- tubo PVC 1/2" (o 3/4" o 1" EMT cuando se requiera) con accesorios , caja PVC  ( 2x4  y 4x 4 con suplemento cuando se requiera),Conductores en Cable  #12 Cu THHN - CENTELSA / CECSA - empalmes conectores de resorte tipo 3M Scotchlok</t>
  </si>
  <si>
    <t>Salida Interruptor doble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</si>
  <si>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Interruptor triple  marca LUNARE -SCHNEIDER-  incluye tubo conduit pvc 1/2" (o 3/4" o 1" cuando se requiera) con accesorios , cajas pvc  octogonales (cajas 2x4  y 4x 4 con suplemento cuando se requiera), Conductores en Cable  #12 Cu THHN - CENTELSA / CECSA - empalmes conectores de resorte tipo 3M Scotchlok</t>
  </si>
  <si>
    <t>UNID</t>
  </si>
  <si>
    <t>VR. UNIT.</t>
  </si>
  <si>
    <t>VR. TOTAL</t>
  </si>
  <si>
    <t>Material</t>
  </si>
  <si>
    <t>Soporte para bandeja con riel y varilla roscada</t>
  </si>
  <si>
    <t>Unión bandeja</t>
  </si>
  <si>
    <t>Accesorio</t>
  </si>
  <si>
    <t>Misceláneos</t>
  </si>
  <si>
    <t>glb</t>
  </si>
  <si>
    <t>Mano de Obra</t>
  </si>
  <si>
    <t>Instalación soporte</t>
  </si>
  <si>
    <t>Instalación bandeja tipo malla incluye división</t>
  </si>
  <si>
    <t>Ml</t>
  </si>
  <si>
    <t>Transporte y herramienta</t>
  </si>
  <si>
    <t>Gl</t>
  </si>
  <si>
    <t>Bandeja tipo malla de 30x5x240 cm galvanizada</t>
  </si>
  <si>
    <t>Terminal tipo campana 1 1/2"</t>
  </si>
  <si>
    <t>Soldadura PVC</t>
  </si>
  <si>
    <t>Cinta demarcación</t>
  </si>
  <si>
    <t>Apertura canalización</t>
  </si>
  <si>
    <t>Grapa ajustable 1 1/2"</t>
  </si>
  <si>
    <t>Cierra canalización</t>
  </si>
  <si>
    <t>Instalación tubería esobre riel por muro y cielo</t>
  </si>
  <si>
    <t>Soportes tipo riel para tubería</t>
  </si>
  <si>
    <t>Tuberia pvc 1 1/2" x 3m</t>
  </si>
  <si>
    <t>Instalación tubería en piso</t>
  </si>
  <si>
    <t>Tuberia pvc 2" x 3m</t>
  </si>
  <si>
    <t>Terminal tipo campana 2"</t>
  </si>
  <si>
    <t>Grapa ajustable 2"</t>
  </si>
  <si>
    <t>Bandeja tipo malla de 50x5x240 cm galvanizada</t>
  </si>
  <si>
    <t>Instalación bandeja tipo malla</t>
  </si>
  <si>
    <t>Suministro e instalación bandeja tipo malla 30x5cm x2,4m galvanizada</t>
  </si>
  <si>
    <t xml:space="preserve">Hilo de tierra en bandeja tipo malla #6 desnudo, incluye conectores </t>
  </si>
  <si>
    <t>Cable Cu No.6 desnudo</t>
  </si>
  <si>
    <t>Conector para tierra bandeja malla</t>
  </si>
  <si>
    <t>Instalación hilo de tierra con soporte</t>
  </si>
  <si>
    <t>Salida para tubos</t>
  </si>
  <si>
    <t>Suministro e instalación bandeja tipo malla 50x5cm x2,4m galvanizada incluye soportes, accesorios para salida a tubería, accesorios de fijación y salidas para tubos</t>
  </si>
  <si>
    <t>TOTAL INFRAESTRUCTURA TUBOS Y BANDEJA</t>
  </si>
  <si>
    <t>Salida toma especial para cocinetas 220V, Incluye marquillas identificación del circuito- tubo PVC 3/4" o EMT con accesorios, cuando se requiera ,Conductores en Cable  #10 Cu THHN - CENTELSA / CECSA - empalmes conectores de resorte tipo 3M Scotchlok</t>
  </si>
  <si>
    <t>Tuberia PVC 1/2" x 3M</t>
  </si>
  <si>
    <t>Adaptador PVC 1/2"</t>
  </si>
  <si>
    <t>Curva PVC 1/2"</t>
  </si>
  <si>
    <t>Tuberia PVC 3/4" x 3M</t>
  </si>
  <si>
    <t>Adaptador PVC 3/4"</t>
  </si>
  <si>
    <t>Curva PVC 3/4"</t>
  </si>
  <si>
    <t>Cable Cu No. 12 THHN/THWN</t>
  </si>
  <si>
    <t>ml</t>
  </si>
  <si>
    <t>Cinta No. 33</t>
  </si>
  <si>
    <t>Conector tipo resorte 3m</t>
  </si>
  <si>
    <t xml:space="preserve">Salida Iluminación </t>
  </si>
  <si>
    <t>Caja PVC 2x4"</t>
  </si>
  <si>
    <t>interruptor sencillo</t>
  </si>
  <si>
    <t>Salida interruptor sencillo</t>
  </si>
  <si>
    <t>interruptor doble</t>
  </si>
  <si>
    <t>Salida interruptor doble</t>
  </si>
  <si>
    <t>Tuberia PVC 1" x 3M</t>
  </si>
  <si>
    <t>Adaptador PVC 1"</t>
  </si>
  <si>
    <t>Curva PVC 1"</t>
  </si>
  <si>
    <t>Salida toma doble</t>
  </si>
  <si>
    <t>Tubo EMT 3/4" x 3m</t>
  </si>
  <si>
    <t>uno</t>
  </si>
  <si>
    <t>Curva EMT 3/4"</t>
  </si>
  <si>
    <t>Unión EMT 3/4"</t>
  </si>
  <si>
    <t>Terminal EMT 3/4"</t>
  </si>
  <si>
    <t>Caja octagonal galvanizada</t>
  </si>
  <si>
    <t>Caja PVC 4x4 con suplemento</t>
  </si>
  <si>
    <t>interruptor triple</t>
  </si>
  <si>
    <t xml:space="preserve">Salida Interruptor triple  </t>
  </si>
  <si>
    <t>Toma doble leviton blanco con tapa</t>
  </si>
  <si>
    <t>Cable Cu No. 10 THHN/THWN</t>
  </si>
  <si>
    <t>Toma 3x30 Amp</t>
  </si>
  <si>
    <t>Toma doble leviton tierra aislada color naranja</t>
  </si>
  <si>
    <t>Salida tomacorriente doble polo a tierra GFCI_ Incluye marquillas identificación del circuito- tubo PVC 1/2" (o 3/4" o 1" cuando se requiera) o EMT con accesorios , caja PVC  ( 2x4  y 4x 4 con suplemento cuando se requiera),Conductores en Cable  #12 Cu THHN - CENTELSA / CECSA - empalmes conectores de resorte tipo 3M Scotchlok</t>
  </si>
  <si>
    <t>Toma doble GFCI</t>
  </si>
  <si>
    <t>Caja ratwel 2x4</t>
  </si>
  <si>
    <t>Cable Cu trensado No. 12 AWG THHN</t>
  </si>
  <si>
    <t>Salida Interruptor conmutable</t>
  </si>
  <si>
    <t>interruptor conmutable</t>
  </si>
  <si>
    <t>Salida toma 220V</t>
  </si>
  <si>
    <t>Cableado triplex #12</t>
  </si>
  <si>
    <t>Suministro e instalación breaker 1x15 o 1x20 Amp. De incurstar</t>
  </si>
  <si>
    <t>Suministro e instalación breaker 2x30 Amp. De incurstar</t>
  </si>
  <si>
    <t xml:space="preserve">Suministro e instalación breaker tipo riel de 1x16 Amp. </t>
  </si>
  <si>
    <t xml:space="preserve">Suministro e instalación breaker tipo riel de 2x16 Amp. </t>
  </si>
  <si>
    <t>Marquillas</t>
  </si>
  <si>
    <t>Instalación Tablero</t>
  </si>
  <si>
    <t>Tablero trifásico de 36 ctos c/puerta E/T NTQ436T</t>
  </si>
  <si>
    <t xml:space="preserve">Chazo expansión </t>
  </si>
  <si>
    <t>Totalizador 3x60 Amp</t>
  </si>
  <si>
    <t>Instalación totalizador 3x60 Amp</t>
  </si>
  <si>
    <t>Tablero 3F - 5H - 24 circuitos con espacio para totalizador, incluye instalación, fijación, totalizador 3x50 Amp.y accesorios para TN2</t>
  </si>
  <si>
    <t>Tablero trifásico de 24 ctos c/puerta E/T NTQ424T</t>
  </si>
  <si>
    <t>Totalizador 3x50 Amp</t>
  </si>
  <si>
    <t>Tablero minipragma de empotrar con puerta transparnete 2 filas 20 pasos, barrajes y peines</t>
  </si>
  <si>
    <t>Tablero minipragma de empotrar con puerta transparnete 3 filas 30 pasos, barrajes y peines</t>
  </si>
  <si>
    <t>Breaker 1x15 o 1x20 Amp de incrustar</t>
  </si>
  <si>
    <t xml:space="preserve">Instalación breaker </t>
  </si>
  <si>
    <t>Minibreaker 1x16 Amp para riel</t>
  </si>
  <si>
    <t>Minibreaker 2x16 Amp para riel</t>
  </si>
  <si>
    <t>6.4</t>
  </si>
  <si>
    <t>6.5</t>
  </si>
  <si>
    <t>6.6</t>
  </si>
  <si>
    <t>6.7</t>
  </si>
  <si>
    <t>6.8</t>
  </si>
  <si>
    <t>6.9</t>
  </si>
  <si>
    <t>6.10</t>
  </si>
  <si>
    <t>6.11</t>
  </si>
  <si>
    <t>CABLEADO ESTRUCTURADO</t>
  </si>
  <si>
    <t>7.1</t>
  </si>
  <si>
    <t>Und</t>
  </si>
  <si>
    <t>UN</t>
  </si>
  <si>
    <t>un</t>
  </si>
  <si>
    <t>suministro e instalacion de salida especial para video beam en sala de reuniones ( contiene cables de 10 mts aproximadamente con tubo de 11/2" pvc y tomas HDMI,VGA, RCA)</t>
  </si>
  <si>
    <t>suministro e instalacion de de rack central abierto para 45 U, de 210 cm de altura en formato 19" para voz y datos, con organizadores verticales de rodillo (para protección de cable)</t>
  </si>
  <si>
    <t xml:space="preserve">Suministro e instalacion de patch panel de 24 puertos categoria 6A  </t>
  </si>
  <si>
    <t xml:space="preserve">suministro e instalacion de cable FUTP categoria 6A </t>
  </si>
  <si>
    <t>Certificación salidas voz y datos cat 6A</t>
  </si>
  <si>
    <t>suministro e instalacion  salida de datos en tubo pvc 3/4" o 1" datos cat.6A, incluye face plate angulado, jack Giga cat 6A, marquillas y acceasorios no incluye cable</t>
  </si>
  <si>
    <t>7.2</t>
  </si>
  <si>
    <t>7.3</t>
  </si>
  <si>
    <t>7.4</t>
  </si>
  <si>
    <t>7.5</t>
  </si>
  <si>
    <t>7.6</t>
  </si>
  <si>
    <t>7.7</t>
  </si>
  <si>
    <t>7.8</t>
  </si>
  <si>
    <t>7.9</t>
  </si>
  <si>
    <t>7.10</t>
  </si>
  <si>
    <t>7.11</t>
  </si>
  <si>
    <t>chazo anclaje</t>
  </si>
  <si>
    <t>Velcro</t>
  </si>
  <si>
    <t>Instalación Rack</t>
  </si>
  <si>
    <t>Instalación y ponchado</t>
  </si>
  <si>
    <t>salida voz y datos sin cable</t>
  </si>
  <si>
    <t>Cable FUTP cat 6A</t>
  </si>
  <si>
    <t>Tendido cable FUTP</t>
  </si>
  <si>
    <t>Tuberia PVC 1 1/2" x 3M</t>
  </si>
  <si>
    <t>Adaptador PVC 1 1/2"</t>
  </si>
  <si>
    <t>Curva PVC 1 1/2"</t>
  </si>
  <si>
    <t>Caja paso de 5x5x4" color blanco</t>
  </si>
  <si>
    <t>Cable HDMI 10 m</t>
  </si>
  <si>
    <t>Cable VGA 10 m</t>
  </si>
  <si>
    <t>Cable RCA 10 m</t>
  </si>
  <si>
    <t>Toma especial para mesa VGA, HDMI, RCA</t>
  </si>
  <si>
    <t>Soportes tubería</t>
  </si>
  <si>
    <t>Instalación tubería</t>
  </si>
  <si>
    <t>Instalación cajas de paso</t>
  </si>
  <si>
    <t>perforación en piso</t>
  </si>
  <si>
    <t>Cableado VGA, HDMI y RCA en tubería y mesa</t>
  </si>
  <si>
    <t>Adecación en mesa</t>
  </si>
  <si>
    <t>Rack central 45 U abierto tipo pesado</t>
  </si>
  <si>
    <t>Organizador vertical con puerta y rodillos</t>
  </si>
  <si>
    <t>Instalación organizadores</t>
  </si>
  <si>
    <t>Patch panel 24 puertos cat 6A angulado</t>
  </si>
  <si>
    <t>Face plate angulado</t>
  </si>
  <si>
    <t>Jack RJ45 cat 6A</t>
  </si>
  <si>
    <t>Marquilla</t>
  </si>
  <si>
    <t>Face plate angulado con tapaesacio</t>
  </si>
  <si>
    <t>Pases en losa con saca núcleo</t>
  </si>
  <si>
    <t>TOTAL CABLEADO ESTRUCTURADO</t>
  </si>
  <si>
    <t>CANT</t>
  </si>
  <si>
    <t>V /PARCIAL</t>
  </si>
  <si>
    <t>LUMINARIAS</t>
  </si>
  <si>
    <t>8.1</t>
  </si>
  <si>
    <t>8.2</t>
  </si>
  <si>
    <t>8.3</t>
  </si>
  <si>
    <t>8.4</t>
  </si>
  <si>
    <t>8.5</t>
  </si>
  <si>
    <t xml:space="preserve">Suministro e instalacion de luminaria  Led para incrustar
 ILTELUXIMPML/1X4/2T82041LED/120V </t>
  </si>
  <si>
    <t>Suministro e instalación de luminaria ALENA 600L Emergencia</t>
  </si>
  <si>
    <t>8.6</t>
  </si>
  <si>
    <t>Luminaria Led incrustar manta lens 2x13,5W</t>
  </si>
  <si>
    <t>Presna estopa</t>
  </si>
  <si>
    <t>Cable encauchtado 3x18</t>
  </si>
  <si>
    <t>Instalación Luminaria</t>
  </si>
  <si>
    <t>Luminaria bala saturno Led incrustar 23W</t>
  </si>
  <si>
    <t>Luminaria Wall-pack led sobreponer 10W</t>
  </si>
  <si>
    <t>Suministro e instalación de luminaria Salida Led emergencia color verde</t>
  </si>
  <si>
    <t>Luminaria "Salida" led emergencia colr verde</t>
  </si>
  <si>
    <t xml:space="preserve">Luminaria  led emergencia </t>
  </si>
  <si>
    <t>TOTAL LUMINARIAS</t>
  </si>
  <si>
    <t>Suministro e instalación de luminaria para exterior ITP 7W</t>
  </si>
  <si>
    <t>Luminaria ITP 7W exrterior</t>
  </si>
  <si>
    <t>Suministro e instalacion de de rack central abierto para 45 U, de 210 cm de altura en formato 19" para voz y datos, con organizadores verticales de rodillo (para protección de cable)</t>
  </si>
  <si>
    <t xml:space="preserve">Suministro e instalacion de organizador horizontal 85*80 mm  </t>
  </si>
  <si>
    <t>FECHA: OCTUBRE 2014</t>
  </si>
  <si>
    <t>6.14</t>
  </si>
  <si>
    <t>interruptor conmutable 4 vías</t>
  </si>
  <si>
    <t>Salida Interruptor conmutable 45 vías</t>
  </si>
  <si>
    <t>Salida tomacorriente doble polo a tierra marca certificada_ Incluye marquillas identificación del circuito- tubo PVC 1/2" (o 3/4" o 1" cuando se requiera) o EMT con accesorios , caja PVC  ( 2x4  y 4x 4 con suplemento cuando se requiera),Conductores en Cable  #12 Cu THHN - CENTELSA / CECSA - empalmes conectores de resorte tipo 3M Scotchlok</t>
  </si>
  <si>
    <t>Salida tomacorriente regulado doble polo a tierra marca certificada tierra aislada color naranja, Incluye marquillas identificación del circuito- tubo PVC 1/2" (o 3/4" o 1" EMT cuando se requiera) con accesorios , caja PVC  ( 2x4  y 4x 4 con suplemento cuando se requiera),Conductores en Cable  #12 Cu THHN - CENTELSA / CECSA - empalmes conectores de resorte tipo 3M Scotchlok</t>
  </si>
  <si>
    <t>Salida Interruptor conmutable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</si>
  <si>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sencillo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</si>
  <si>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doble  marca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</si>
  <si>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triple  marca certificada-  incluye tubo conduit pvc 1/2" (o 3/4" o 1" cuando se requiera) con accesorios , cajas pvc  octogonales (cajas 2x4  y 4x 4 con suplemento cuando se requiera), Conductores en Cable  #12 Cu THHN - CENTELSA / CECSA - empalmes conectores de resorte tipo 3M Scotchlok</t>
  </si>
  <si>
    <t>Salida Interruptor conmutable  4 vías marca certificada-  incluye tubo conduit pvc 1/2" (o 3/4" o 1" cuando se requiera) con accesorios , cajas pvc  octogonales (cajas 2x4  y 4x 4 con suplemento cuando se requiera), Conductores en Cable  #12 Cu THHN - CENTELSA / CECSA - empalmes conectores de resorte tipo 3M Scotchlok</t>
  </si>
  <si>
    <t>Suministro e instalación de luminaria Led para incrustar Manta Lens  2x2 LED LINE 36,W</t>
  </si>
  <si>
    <t>ACOMETIDAS DE POTENCIA Y TABLEROS</t>
  </si>
  <si>
    <t>4.1</t>
  </si>
  <si>
    <t>4.2</t>
  </si>
  <si>
    <t>4.3</t>
  </si>
  <si>
    <t>ACOMETIDA DESDE TG1 A TABLERO NORMAL TN3 P3</t>
  </si>
  <si>
    <t>CABLE DE COBRE  2 THHN/THWN</t>
  </si>
  <si>
    <t>BORNE CONECTOR DE OJO PARA CABLE 2</t>
  </si>
  <si>
    <t>BORNE CONECTOR DE OJO PARA CABLE 6</t>
  </si>
  <si>
    <t>4.4</t>
  </si>
  <si>
    <t>ACOMETIDA DESDE TG1 HASTA TAA1</t>
  </si>
  <si>
    <t>ACOMETIDA DESDE TG1 HASTA TAA2</t>
  </si>
  <si>
    <t>CABLE DE COBRE  CALIBRE 3/0 THHN</t>
  </si>
  <si>
    <t>CABLE DE COBRE   CALIBRE 2/0 THHN</t>
  </si>
  <si>
    <t>CABLE DE COBRE  CALIBRE 4 THHN</t>
  </si>
  <si>
    <t>4.5</t>
  </si>
  <si>
    <t>4.6</t>
  </si>
  <si>
    <t>4.7</t>
  </si>
  <si>
    <t>4.8</t>
  </si>
  <si>
    <t>BORNE CONECTOR DE OJO PARA CABLE 1/0</t>
  </si>
  <si>
    <t>4.9</t>
  </si>
  <si>
    <t>4.10</t>
  </si>
  <si>
    <t>4.12</t>
  </si>
  <si>
    <t>ACOMETIDA DESDE TG1 HASTA UPS 40 KVA EN CENTRO CABLEADO P2</t>
  </si>
  <si>
    <t>ACOMETIDA DESDE TRG A TR1 EN P1</t>
  </si>
  <si>
    <t>CABLE DE COBRE  4 THHN/THWN</t>
  </si>
  <si>
    <t>BORNE CONECTOR DE OJO PARA CABLE 4</t>
  </si>
  <si>
    <t>ACOMETIDA DESDE TN3 A UPS 15 KVA EN CONTROL P3</t>
  </si>
  <si>
    <t xml:space="preserve">CABLE DE COBRE 10 </t>
  </si>
  <si>
    <t>4.13</t>
  </si>
  <si>
    <t>4.14</t>
  </si>
  <si>
    <t>4.15</t>
  </si>
  <si>
    <t>4.16</t>
  </si>
  <si>
    <t>4.17</t>
  </si>
  <si>
    <t>4.18</t>
  </si>
  <si>
    <t>TRG, TABLERO GENERAL REGULADO - TR1</t>
  </si>
  <si>
    <t>TABLERO CON BYPASS 150 AMP.EN LAMINA COLD ROLLED CALIBRE 16 DE, CON BARRAJES BREAKER PARA PROTECCIÓN TR1, TR2, TR3 Y RESERVA</t>
  </si>
  <si>
    <t>ACCESORIO INPUT, OUPUT</t>
  </si>
  <si>
    <t>INTERRUPTOR TERMOMAGNETICO DE 3 X40 3X50AMP</t>
  </si>
  <si>
    <t>MARCACIÓN ACRÍLICOS</t>
  </si>
  <si>
    <t>CABLE DE COBRE  CALIBRE 3/0 THHN flexible</t>
  </si>
  <si>
    <t>CABLE DE COBRE  1/0 THHN flexible</t>
  </si>
  <si>
    <t>CABLE DE COBRE  CALIBRE 4/0 THHN flexible</t>
  </si>
  <si>
    <t>Instalación totalizador 3x50 Amp</t>
  </si>
  <si>
    <t>INTERRUPTOR TERMOMAGNETICO DE 3 X70AMP</t>
  </si>
  <si>
    <t>Totalizador 3x70 Amp</t>
  </si>
  <si>
    <t>Tablero 3F - 5H - 30 circuitos con espacio para totalizador, incluye instalación, fijación, totalizador 3x70 Amp.y accesorios para TN3</t>
  </si>
  <si>
    <t>Tablero trifásico de 30 ctos c/puerta E/T NTQ424T</t>
  </si>
  <si>
    <t>Tablero 3F - 5H - 30 circuitos con espacio para totalizador, incluye instalación, fijación, totalizador 3x150 Amp.y accesorios para TAA1</t>
  </si>
  <si>
    <t>Totalizador 3x150 Amp</t>
  </si>
  <si>
    <t>4.19</t>
  </si>
  <si>
    <t>4.20</t>
  </si>
  <si>
    <t>4.21</t>
  </si>
  <si>
    <t>Tablero de minibreaker, para sistema regulado piso 1, 3F - 5H - 18 ctos TR1</t>
  </si>
  <si>
    <t>Tablero de minibreaker, para sistema regulado piso 1, 3F - 5H - 12 ctos TR3</t>
  </si>
  <si>
    <t>Breaker 2x20 o 2x30 Amp de incrustar</t>
  </si>
  <si>
    <t>Suministro e instalación breaker 3x50 Amp. De incurstar</t>
  </si>
  <si>
    <t>Breaker 3x50 Amp de incrustar</t>
  </si>
  <si>
    <t>4.22</t>
  </si>
  <si>
    <t>4.23</t>
  </si>
  <si>
    <t>4.24</t>
  </si>
  <si>
    <t>4.25</t>
  </si>
  <si>
    <t>TOTAL ACOMETIDAS Y TABLEROS</t>
  </si>
  <si>
    <t>Suministro e instalación tubería PVC 1 1/2" para acometidas desde subestación hasta tableros  TN1 - TN2- TN3 y reserva</t>
  </si>
  <si>
    <t>Suministro e instalación tubería PVC 2" para acometidas desde subestación hasta tableros de UPS, Tableros aires</t>
  </si>
  <si>
    <t>Suministro e instalación tubería PVC 3" para acometidas desde subestación hasta tableros</t>
  </si>
  <si>
    <t>Tuberia pvc 3" x 3m</t>
  </si>
  <si>
    <t>Terminal tipo campana 3"</t>
  </si>
  <si>
    <t>Grapa ajustable 3"</t>
  </si>
  <si>
    <t>Suministro e instalación bandeja tipo malla 50x8cm x2,4m galvanizada</t>
  </si>
  <si>
    <t>Suministro e instalación tubería EMT 1 1/2" para llegadas desde bandeja hasta tableros  TN1 - TN2- TN3</t>
  </si>
  <si>
    <t>Suministro e instalación tubería PVC 3" para acometidas desde subestación hasta Tableros datacenter</t>
  </si>
  <si>
    <t>Suministro e instalación ducto bandeja 15x15 cm" para acometida tablero datacenter 1 y 2 desde buitrones</t>
  </si>
  <si>
    <t>Terminal emt 1 1/2"</t>
  </si>
  <si>
    <t>Instalación tubería sobre riel por muro y cielo</t>
  </si>
  <si>
    <t>Suministro e instalación tubería EMT1 1/2" para acometidas desde bandeja hasta tableros</t>
  </si>
  <si>
    <t>Suministro e instalación tubería EMT 2" para acometidas desde bandeja hasta tableros</t>
  </si>
  <si>
    <t>Tuberia EMT 2" x 3m</t>
  </si>
  <si>
    <t>Terminal EMT 2"</t>
  </si>
  <si>
    <t>Union EMT 2"</t>
  </si>
  <si>
    <t>Union EMT 1 1/2"</t>
  </si>
  <si>
    <t>Tuberia EMT 1 1/2" x 3m</t>
  </si>
  <si>
    <t xml:space="preserve">accesorio ducto </t>
  </si>
  <si>
    <t>Instalación ducto</t>
  </si>
  <si>
    <t>Caja galvanizada octagonal</t>
  </si>
  <si>
    <t>Salida iluminación, incluye tubería EMT de 1/2", 3/4" o EMT donde se requiera, Caja octogonal  Galvanizada para EMT, accesorios, soportes, cable 3#12AWG THHN, conectores de empalme, identificación de circuito</t>
  </si>
  <si>
    <t>Salida de emergencia en muro, incluye  tubería de 1/2", 3/4"  EMT, Caja 2x4" Galvanizada para EMT, accesorios, soportes, cable 3#12AWG THHN, conectores de empalme, identificación de circuito</t>
  </si>
  <si>
    <t>Salida de emergencia en muro, incluye  tubería  de 1/2", 3/4" EMT, Caja 2x4" PVC o Galvanizada para EMT, accesorios, soportes, cable 3#12AWG THHN, conectores de empalme, identificación de circuito</t>
  </si>
  <si>
    <t>suministro e instalacion  salida de voz y datos en tubo pvc 3/4" o 1"o EMT cuando se requiera , incluye face plate angulado, jack Giga cat 6A, marquillas y acceasorios no incluye cable</t>
  </si>
  <si>
    <t>Suministro e instalacion  salida de voz y datos en tubo pvc 3/4" o 1" Cat 6A , incluye face plate angulado, jack Giga cat 6A, marquillas y acceasorios no incluye cable</t>
  </si>
  <si>
    <t>ACOMETIDAS AIRES ACONDICIONADOS</t>
  </si>
  <si>
    <t>Accesorios llegada a condensadoras en terrazas en coraza americana, con caja tipo intemperie y conectores</t>
  </si>
  <si>
    <t>CABLE DE COBRE 10 THHN</t>
  </si>
  <si>
    <t>CABLE DE COBRE 8 THHN</t>
  </si>
  <si>
    <t>Tubo EMT 1"</t>
  </si>
  <si>
    <t>Unión EMT 1"</t>
  </si>
  <si>
    <t>Adaptador terminal 1"</t>
  </si>
  <si>
    <t>Tubo IMC 1"</t>
  </si>
  <si>
    <t>Unión IMC 1"</t>
  </si>
  <si>
    <t>Miscelaneos</t>
  </si>
  <si>
    <t>Instalación acometida en tubo EMT</t>
  </si>
  <si>
    <t>Instalación acometida en tubo IMC</t>
  </si>
  <si>
    <t>Transporte y herramienta especial</t>
  </si>
  <si>
    <t>Acometida 3#8 + 1#10 en tubo metálico para condensadoras de 5 Ton</t>
  </si>
  <si>
    <t>Acometida 2#10 + 1#12 en tubo metálico para condensadoras y manejadoras</t>
  </si>
  <si>
    <t>CABLE DE COBRE 12 THHN</t>
  </si>
  <si>
    <t>Tubo EMT 1/2"</t>
  </si>
  <si>
    <t>Unión EMT 1/2"</t>
  </si>
  <si>
    <t>Adaptador terminal 1/2"</t>
  </si>
  <si>
    <t>Tubo IMC 1/2"</t>
  </si>
  <si>
    <t>Unión IMC 1/2"</t>
  </si>
  <si>
    <t>Coraza LT 1"</t>
  </si>
  <si>
    <t>Conector recto Coraza LT 1"</t>
  </si>
  <si>
    <t>Conector curvo Coraza LT 1"</t>
  </si>
  <si>
    <t>Coraza LT 1/2"</t>
  </si>
  <si>
    <t>Conector recto Coraza LT 1/2"</t>
  </si>
  <si>
    <t>Conector curvo Coraza LT 1/2"</t>
  </si>
  <si>
    <t>Accesorios de fijación</t>
  </si>
  <si>
    <t>Instalación cajas</t>
  </si>
  <si>
    <t>Instalación coraza 1"</t>
  </si>
  <si>
    <t>Instalación coraza 1/2"</t>
  </si>
  <si>
    <t>Cja de paso 8x8x6" intemperie</t>
  </si>
  <si>
    <t>TOTAL ACOMETIDAS AIRES</t>
  </si>
  <si>
    <t>9.1</t>
  </si>
  <si>
    <t>9.2</t>
  </si>
  <si>
    <t>9.3</t>
  </si>
  <si>
    <t>9.4</t>
  </si>
  <si>
    <t>9.5</t>
  </si>
  <si>
    <t>1.1</t>
  </si>
  <si>
    <t xml:space="preserve">SUMINISTRO E INSTALACION DE FIBRA OPTICA MULTIMODO DE 6 HILOS INDOOR/OUTDOOR - OM3 - 50/125m  </t>
  </si>
  <si>
    <t>1.2</t>
  </si>
  <si>
    <t>SUMINISTRO E INSTALACION DE BANDEJA DE FIBRA OPTICA 19" DESLIZABLE - 1 SNAP CON 12 ACOPLADORES LC -  TAPA ESPACIOS</t>
  </si>
  <si>
    <t>1.3</t>
  </si>
  <si>
    <t xml:space="preserve">PATCH CORD FIBRA OPTICA LC-LC DUPLEX 3M - OM3 - 52/125m </t>
  </si>
  <si>
    <t>1.4</t>
  </si>
  <si>
    <t>PIGTAIL PARA LC - 50/125m - 1,5M</t>
  </si>
  <si>
    <t>1.5</t>
  </si>
  <si>
    <t>1.6</t>
  </si>
  <si>
    <t>Accesorio bandeja</t>
  </si>
  <si>
    <t>Mano de obra</t>
  </si>
  <si>
    <t>Instalación fibra</t>
  </si>
  <si>
    <t>Instalación tubo EMT 1"</t>
  </si>
  <si>
    <t>Empalme por fusión</t>
  </si>
  <si>
    <t>Certificación fibra</t>
  </si>
  <si>
    <t>Soporte tubo</t>
  </si>
  <si>
    <t>gl</t>
  </si>
  <si>
    <t>7.12</t>
  </si>
  <si>
    <t>EQUIPOS DE AIRE ACONDICIONADO</t>
  </si>
  <si>
    <t>GL</t>
  </si>
  <si>
    <t>Suministro e instalación de luminaria  WALL-PACK/10W LED SOBREPONER XTOR-10W LED/120V</t>
  </si>
  <si>
    <t>Suministro e instalación Tablero de Bypass para UPS de 40 KVA en centro de cableado P2, incluye barraje y totalizador de 3x40, 3x50 y 3x60 Amp. Para TR!, 2 y 3, totalizadores input, output de 3x150 Amp, acrilicos de protección y marcación. TR2 incluido en celda</t>
  </si>
  <si>
    <t>DUCTO PVC DE 4"</t>
  </si>
  <si>
    <t>CABLE DE COBRE  DESNUDO CALIBRE 2/0</t>
  </si>
  <si>
    <t>ACOMETIDA DESDE TRANSFORMADOR A TGD1</t>
  </si>
  <si>
    <t>ACOMETIDA DESDE TRANSFORMADOR A TGD2</t>
  </si>
  <si>
    <t>Suministro e instalacion  de  acometida  en  baja  tension  desde transformador de 300KVA a tablero general TGD1 con 16 conductores 4/0 (3x3F,3xN) y un conductor 2/0 para tierra. Recorrido por piso en 3 ducto pvc de 4". Incluye excavación, relleno compacto, cinta de señañización de peligro.</t>
  </si>
  <si>
    <t>Suministro e instalacion  de  acometida  en  baja  tension  desde transformador de 150KVA a tablero general TGD2 con 12 conductores 3/0 (3x3F,3xN) y un conductor 2/0 para tierra. Recorrido por piso en 3 ducto pvc de 4". Incluye excavación, relleno compacto, cinta de señalización peligro.</t>
  </si>
  <si>
    <t>Suministro e Instalación Acometida desde TG1 hasta TN1 P1 en 3#6 + 1#6 + 1#8 Cu. Recorrido por ducto pvc de 1 1/2" y bandeja.</t>
  </si>
  <si>
    <t>Suministro e Instalación Acometida desde TG1 hasta TN2 P2 3#6 + 1#6 + 1#8 Cu. Recorrido por ducto pvc  de 1 1/2" y bandeja</t>
  </si>
  <si>
    <t>INTERRUPTOR TERMOMAGNETICO DE 3 X200AMP</t>
  </si>
  <si>
    <t>INTERRUPTOR TERMOMAGNETICO DE 3 X50AMP</t>
  </si>
  <si>
    <t>TABLERO GENERAL DE BAJA TENSION TGD1</t>
  </si>
  <si>
    <t>TABLERO GENERAL PARA BAJA TENSION EN LAMINA COLD ROLLED CALIBRE 16 DE 2.0 X1.50X0.60 M CON BARRAJES PARA 1250 AMP. CON ANALIZADOR DE RED, TRANSFORMADORES DE CORRIENTE, PLACAS ACRILICAS</t>
  </si>
  <si>
    <t>TOTALIZADOR DE 1000 AMP REGULABLE</t>
  </si>
  <si>
    <t>INTERRUPTOR TERMOMAGNETICO DE 3 X60AMP</t>
  </si>
  <si>
    <t>INTERRUPTOR TERMOMAGNETICO DE 3 X30AMP</t>
  </si>
  <si>
    <t>DPS CLASE B</t>
  </si>
  <si>
    <t>Suministro e Instalacion de celda de distribucion en Baja Tension tipo interior de 2.0x1.5x0.6m, que contiene totalizador general ajustable de 1000A. Analizador de red., Barrajes para fases, neutro y tierra, 2 interruptores termomagneticos de 200A, 2 interruptores termomagneticos de150A, 2 interruptores termomagneticos de 60A, 1 interruptor termomagnetico de 50A, 1 interruptor termomagnético de 30A,  DPS clase B.  Incluye transferencia automatica   de 800A. con  2 interruptores termomagnéticos de 800A. ( Ver diagrama unifilar)</t>
  </si>
  <si>
    <t>Suministro e Instalacion de celda de distribucion en Baja Tension tipo interior de 2.x1.0x0.6m, que contiene totalizador general ajustable de 500A. Analizador de red., Barrajes para fases, neutro y tierra,  1 interruptor termomagnético de 30A,  DPS clase B.  Incluye transferencia automatica   de 500A. con  2 interruptores termomagnéticos de 500A. ( Ver diagrama unifilar)</t>
  </si>
  <si>
    <t>TABLERO GENERAL PARA BAJA TENSION EN LAMINA COLD ROLLED CALIBRE 16 DE 2.0 X1.0X0.60 M CON BARRAJES PARA 750 AMP. CON ANALIZADOR DE RED, TRANSFORMADORES DE CORRIENTE, PLACAS ACRILICAS</t>
  </si>
  <si>
    <t>TOTALIZADOR DE 500 AMP REGULABLE</t>
  </si>
  <si>
    <t>TRANSFERENCIA AUTOMATICA DE 500 A CON 2 INTERRUPTORES DE 500A</t>
  </si>
  <si>
    <t>TRANSFERENCIA AUTOMATICA DE 800 A CON 2 INTERRUPTORES DE 800A</t>
  </si>
  <si>
    <t>UND</t>
  </si>
  <si>
    <t>1.0</t>
  </si>
  <si>
    <t>MEDIA TENSION OPERADOR EMPRESA MUNICIPAL DE ENERGIA</t>
  </si>
  <si>
    <t>Suministro e instalación Red media tensión trifasica en 3 No.1/0 ACSR</t>
  </si>
  <si>
    <t>Suministro e Instalación de estructura terminal bandera retención TSN235C en  poste existente (Nodo de arranque). Sin crucetas. Incluir retiro retenida stop</t>
  </si>
  <si>
    <t>Suministro e Instalación de estructura terminal bandera  retención TSN235C</t>
  </si>
  <si>
    <t>Suministro e instalación Poste concreto 12m x 510 kg</t>
  </si>
  <si>
    <t>Suministro e instalación Poste concreto 9m x 510 kg</t>
  </si>
  <si>
    <t xml:space="preserve">Suministro e instalación de templete para media tensión bandera RTB1 </t>
  </si>
  <si>
    <t>1.7</t>
  </si>
  <si>
    <t>Trabajos en media tensión  coordinando con el operador de red el apagon respectivo o cuadrilla de linea viva</t>
  </si>
  <si>
    <t>1.8</t>
  </si>
  <si>
    <t xml:space="preserve">Suministro e Instalacion de conjunto para instalacion de juego de cortacircuitos monopolares de15 KV - juego de pararrrayos y demás accesorios para realizar la conexión de la red  media tensión subterranea. </t>
  </si>
  <si>
    <t>1.9</t>
  </si>
  <si>
    <t>Suministro e Instalacion de  ducto galvanizado tipo pesado de 4" debidamente sujeto a poste con cinta bandit 5/8"</t>
  </si>
  <si>
    <t>1.10</t>
  </si>
  <si>
    <t>Suministro y Construccion de  camaras de inspeccion tipo C1 de 1.0x1.0x1.0m</t>
  </si>
  <si>
    <t>1.11</t>
  </si>
  <si>
    <t>Suministro  e instalación 2 ducto pvc de 4" entre poste terminal de media tensión y subestación. Incluye excavación, relleno compacto, cinta de señalación peligro.</t>
  </si>
  <si>
    <t>1.12</t>
  </si>
  <si>
    <t>Suministro e instalación Acometida electrica trifasica en tres conductores XLPE MV-90 15 KV 90º Cobre. No.2 con nivel de aislamiento al 100%, cableado por ducto galvanizado adherido a poste      y ducto subterraneo PVC de 4"</t>
  </si>
  <si>
    <t>1.13</t>
  </si>
  <si>
    <t>Suministro e Instalación Celda con seccionador tripolar baja carga 17,5kv 630A. con posiciones de cerrado, abierto y puesta a tierra. Incluye 2 juegos de terminales premoldeados tipo interior y accesorios para su aterrizaje</t>
  </si>
  <si>
    <t>MEDIA TENSION OPERADOR COMPAÑÍA ENERGETICA DE OCCIDENTE</t>
  </si>
  <si>
    <t>1.14</t>
  </si>
  <si>
    <t>Suministro e Instalación de estructura terminal Horizontal TSN215C</t>
  </si>
  <si>
    <t>1.16</t>
  </si>
  <si>
    <t>Suministro e Instalación de estructura corrido Horizontal TSN211P</t>
  </si>
  <si>
    <t>1.17</t>
  </si>
  <si>
    <t>1.18</t>
  </si>
  <si>
    <t>1.19</t>
  </si>
  <si>
    <t>1.20</t>
  </si>
  <si>
    <t>1.21</t>
  </si>
  <si>
    <t>1.22</t>
  </si>
  <si>
    <t>1.23</t>
  </si>
  <si>
    <t>1.24</t>
  </si>
  <si>
    <t>1.25</t>
  </si>
  <si>
    <t>Suministro e Instalación equipo de medición indirecta que consta de 1 contador eléctronico trifasico con moden, 3 transfomadores de potencial 13200/120V y  3 de corriente 10-5 A tipo exterior caja para contador, ductos y cables de señal, herrajes para el montaje de los transformadores.</t>
  </si>
  <si>
    <t>TOTAL RED MEDIA TENSION</t>
  </si>
  <si>
    <t>2.0</t>
  </si>
  <si>
    <t>SUBESTACION - MALLA  A TIERRA- PLANTA DE EMERGENCIA</t>
  </si>
  <si>
    <t>2.1</t>
  </si>
  <si>
    <t>Suministro e Instalacion de Transformador de potencia de 300 KVA trifasico tipo Pad Mounted 13200/208/120V</t>
  </si>
  <si>
    <t>2.2</t>
  </si>
  <si>
    <t>Suministro e Instalacion de Transformador de potencia de 150 KVA trifasico tipo Pad Mounted 13200/208/120V</t>
  </si>
  <si>
    <t>2.3</t>
  </si>
  <si>
    <t>Suministro e Instalación Sistema a malla tierra subestaciónes  de 4x4 mts compuesta de 9 varillas de cobre de 2.4m x 5/8" y cable desnudo de cobre calibre 2/0</t>
  </si>
  <si>
    <t>2.4</t>
  </si>
  <si>
    <t>Suministro Instalacion de planta de emergencia trifasica de 300 KVA Motor Cummins Con Cabina Insonora, operación  bajo  sistema  diesel, con un  maximo nivel  de  ruido de 55 db,con sus respectivos accsesorios (cargador de bateria, tablero de control) para operar a 220/120V 1800 rpm, 60HZ. Se debe llevar a cabo la instalación y adecuación de la tuberia de escape.</t>
  </si>
  <si>
    <t>TOTAL SUBESTACION-MALLA A TIERRA Y PLANTA DE EMERGENCIA</t>
  </si>
  <si>
    <t>3.0</t>
  </si>
  <si>
    <t>SISTEMA DE APANTALLAMIENTO</t>
  </si>
  <si>
    <t>3.1</t>
  </si>
  <si>
    <t>3.2</t>
  </si>
  <si>
    <t>Suministro e Instalación Punta captadora de Aluminio de 2000x16mm</t>
  </si>
  <si>
    <t>3.3</t>
  </si>
  <si>
    <t>Suministro e Instalación Soporte para punta 16mm</t>
  </si>
  <si>
    <t>3.4</t>
  </si>
  <si>
    <t>Suministro e Instalación Borne de conexión paralela cable-varilla</t>
  </si>
  <si>
    <t>3.5</t>
  </si>
  <si>
    <t>Suministro e Instalación Conector conector en cruz acero galvanizado</t>
  </si>
  <si>
    <t>3.6</t>
  </si>
  <si>
    <t>Suministro e Instalación Soporte anillo poliamida 30mm</t>
  </si>
  <si>
    <t>3.7</t>
  </si>
  <si>
    <t>Suministro e Instalación Chazo expansión 3/8 x2"</t>
  </si>
  <si>
    <t>3.8</t>
  </si>
  <si>
    <t>Suministro e Instalación Alambron de Aluminio 8mm</t>
  </si>
  <si>
    <t>3.9</t>
  </si>
  <si>
    <t>Suministro e Instalación Grapa bimetalica Aluminio-cobre</t>
  </si>
  <si>
    <t>3.10</t>
  </si>
  <si>
    <t>Suministro e Instalación Funda termoencoguible para aislar cable bajante</t>
  </si>
  <si>
    <t>3.11</t>
  </si>
  <si>
    <t>Suministro e Instalación ducto galvanizado IMC  de 1" x3m para protección mecánica del cable bajante.</t>
  </si>
  <si>
    <t>3.12</t>
  </si>
  <si>
    <t>Suministro e Instalación grapa doble ala para fijación ducto galvanizado IMC  de 1" x3m. Incluye chazos</t>
  </si>
  <si>
    <t>3.13</t>
  </si>
  <si>
    <t>Suministro e Instalación caja para empalme tipo Dexon de 15x15x8 cm para intemperie y accesorios para fijación en pared.</t>
  </si>
  <si>
    <t>3.14</t>
  </si>
  <si>
    <t>Suministro e Instalación cable de cobre desnudo calibre 1/0 AWG para anillo perimetral de tierra.</t>
  </si>
  <si>
    <t>3.15</t>
  </si>
  <si>
    <t>Suministro e Instalación varilla Cu-Cu de 2,4m x 5/8".</t>
  </si>
  <si>
    <t>3.16</t>
  </si>
  <si>
    <t>Suministro e Instalación soldadura thermoweld 115 gr</t>
  </si>
  <si>
    <t>3.17</t>
  </si>
  <si>
    <t>Suministro e Instalación camara de registro de 30x30cm</t>
  </si>
  <si>
    <t>TOTAL SISTEMA DE APANTALLAMIENTO</t>
  </si>
  <si>
    <t>Suministro e Instalación Punta captadora de Aluminio de 3000x16mm</t>
  </si>
  <si>
    <t>Suministro e Instalación Acometida desde TG1 hasta TN3 en P3 3#2 + 1#2 + 1#6 Cu. Recorrido por ducto  pvc de 1 1/2" y bandeja</t>
  </si>
  <si>
    <t>Suministro e Instalación Acometida desde TG1 hasta TAA2 en P2, 3#3/0 + 1#2 + 1#2 Cu. Recorrido por ducto pvc y EMT de 2"</t>
  </si>
  <si>
    <t>Suministro e Instalación Acometida desde TG1 hasta TAA1 en Centro de Cableado P2, 3#2/0 + 1#4 + 1#4 Cu. Recorrido por ducto pvc y EMT de 2".</t>
  </si>
  <si>
    <t>Suministro e Instalación Acometida tablero TBT1 DATACENTER 3x3 #3/0 + 3#3/0 + 1#1/0 Cu</t>
  </si>
  <si>
    <t>Suministro e Instalación Acometida tablero TBT2 DATACENTER 3x3 #3/0 + 3#3/0 + 1#1/0 Cu</t>
  </si>
  <si>
    <t>Suministro e Instalación Acometida UPS 40 KVA 3#3/0 + 1#4/0 + 1#2  P2 cable multiflexible</t>
  </si>
  <si>
    <t>Suministro e Instalación Acometida desde TRG en P2 hasta TR1 en piso 1 3#4 + 1#4 + 1#8 Cu</t>
  </si>
  <si>
    <t>Suministro e Instalación Acometida desde TRG en P2 hasta TR2 en piso 2 3#6+1#6 + 1#8 Cu</t>
  </si>
  <si>
    <t>Suministro e Instalación Acometida UPS 15 KVA 3#8 + 1#6+ 1#10 Cu  P3 cuarto de control</t>
  </si>
  <si>
    <t>4.26</t>
  </si>
  <si>
    <t>4.27</t>
  </si>
  <si>
    <t>4.28</t>
  </si>
  <si>
    <t>4.29</t>
  </si>
  <si>
    <t>4.30</t>
  </si>
  <si>
    <t>DETECCIÓN DE INCENDIOS</t>
  </si>
  <si>
    <t>11.1</t>
  </si>
  <si>
    <t>Entubado de salida para detectores de incencio, consolas, sirenas,  con ductos pvc o EMT, Ø½” y/o Ø¾”; desde centros de cableado, gabinetes de control, racks, cajas de paso o entre salidas o derivación desde bandeja portacables con respectivo acople. Incluye cajillas octogonales , cuadradas o rectangulares, con accesorios. Herrajes, para detectores de incendio</t>
  </si>
  <si>
    <t>11.2</t>
  </si>
  <si>
    <t>Cableado de salidas sensores detectores de incendio desde cajas de derivación o emplame. Con conductor instrumental, para incendios de un par, con aislamiento individual y grupal, retardante a la llama, mas un cable dúplex polarizado 2*18 Awg-cu-300 Voltios. Marquillas, accesorios.  Incluye a pulsadores alarma.</t>
  </si>
  <si>
    <t>11.3</t>
  </si>
  <si>
    <t>Sensor o detector de incendios direccionable, para panel, con sistema de detección para humo y temperatura. Operació a 12 o 24 Vdc. Con normas internacionales NFPA. Incluye base, unidad sensora, unidad direccionable, accesorios, herrajes , marcaciones. Temperatura 4 a 40º. Humedad 10 a 90%. Alta calida. Led indicador de estado. Sensibilidad ajustable. Instalación cenital.</t>
  </si>
  <si>
    <t>11.4</t>
  </si>
  <si>
    <t>Multisensor microcontrolado o detector multicriterio, intelliQuad, con sistema de detección por humo, temperatura, llama, CO, instalación cenital; con normas internacionales NFPA. Para 12 Vdc, salida por relé. Incluye bases, accesorios, herrajes. Accesorios. Excelente marca y calidad. Marquillas. Temperatura 4 a 40ªC. Humedad 10 a 90%. Alta calidad. Sensibilidad calibrable.</t>
  </si>
  <si>
    <t>11.5</t>
  </si>
  <si>
    <t xml:space="preserve">Panel de control para detección de incendios, alta calida, excelente marca, direccionable, programado y software respectivo. Operación a 12 o 24 VDC. Instalación en rack proyectado. Fuera de accesorios complementarios, herrajes, etc incluye:
• Un panel direccionable, con unidades expansoras. Para manejar 60 detectores.
• Un teclado alfanumérico.
• Tres estaciones manuales con sus respectivas unidades expansoras. Incluye protectores.
• Tres unidades estroboscópicas con sirena. Conexión en paralelo (2 unidades).
• Una fuente de alimentación regulada con cargador, entrada 120 Vdc, salida acuerdo al sistema 12 o 24 Vdc. Protección interna contra corto circuito, con descargadores, térmicos, alarma audiovisual. Capacidad 150 W. con controlador de carga.
• Dos o cuatro baterías (dos para sistema a 12 Vdc y cuatro para sistemas a 24Vdc por 22 AH cada una. Conexión en paralelo o en serie y paralelo.
• Accesorios, conductores, terminales, herrajes. Certificación.
</t>
  </si>
  <si>
    <t>TOTAL DETECCIÓN DE INCENDIOS</t>
  </si>
  <si>
    <t>Accesorio tubo bandeja</t>
  </si>
  <si>
    <t>Instalación tuberíia y accesorios</t>
  </si>
  <si>
    <t>CONTROL DE ACCESOS</t>
  </si>
  <si>
    <t>12.1</t>
  </si>
  <si>
    <t>Gabinete para ST-PPLS, de 0,60*0,40*0,12-0.15 m, para alojar controles, automatismos, protecciones, borneras, etc; tipo strip telefónico, tipo pesado con puerta plana, chapa AL KEY de lujo y tarjetero. Lámina tratada, cal 16, 14 y marco en cal.12. Marcas. Pintura epóxica al horno color indicado. En el fondo con minimo 5 tramos riel DIN, según necesidad. Sin tornillos externos. Junta de dilatación en su entorno. Cáncamos, borne tierra y con nockouts en todos sus lados.  (no indicados)</t>
  </si>
  <si>
    <t>12.2</t>
  </si>
  <si>
    <t>Cajas de paso embisagradas y pintadas. Alta calidad. Lámina cal. 18 y 16 maquinada y tratada. Tapa con chapa deslizante AL KEY.  Bornera internas, 6x6"</t>
  </si>
  <si>
    <t>12.3</t>
  </si>
  <si>
    <t>Entubado de salida para sensores consolas, control, huelleras, chapas electromagnéticas, sensores, pulsadores con ductos pvc o EMT, Ø½” y/o Ø¾”; desde centros de cableado, gabinetes de control, racks, cajas de paso o entre salidas o derivación desde bandeja portacables con respectivo acople. Incluye cajillas octogonales , cuadradas o rectangulares, pvc, con accesorios. Herrajes para control de acceso en dinteles</t>
  </si>
  <si>
    <t>12.4</t>
  </si>
  <si>
    <t>Entubado para derivación en lateral superior, en tubo EMT o PVC, comunica salidas en dintel uncluye accesorios</t>
  </si>
  <si>
    <t>12.5</t>
  </si>
  <si>
    <t>Cableado desde rack de control a cajas de distribución, con un cable UTP categoría 5e y un cable dúplex polarizado 2*16 Awg-cu-300 voltios. Cinta marcación, accesorios. Cableado por bandeja portacables.</t>
  </si>
  <si>
    <t>12.6</t>
  </si>
  <si>
    <t>Cableado desde panel de control de acceso en rack a par de salidas biométricas o huelleras, junto a puertas indicadas, con dos cablse UTP categoría 5e y un cable dúplex polarizado 2*18 AWG-Cu-300 Voltios. Todo el cableado pasa directo hasta las salidas, desde panel de rack, sin empalmes. Con terminales. Marcaciones, accesorios, pruebas. Vía bandeja portacables y ductos compartidos.</t>
  </si>
  <si>
    <t>12.7</t>
  </si>
  <si>
    <t>Cableado a consola de control con un cable UTP categoría 5e y un dúplex polarizado</t>
  </si>
  <si>
    <t>12.8</t>
  </si>
  <si>
    <t>Cableado con un cable dúplex polarizado 2*18 AWG-Cu-300 Voltios, desde panel de control de acceso a consola control voltaje en rack, hasta salidas en dintel para chapa electomagnética. Idem para sirena y luces estoboscópicas. Marcaciones, accesorios, herrajes. Incluye tapa ciega o tapa cordón.</t>
  </si>
  <si>
    <t>12.9</t>
  </si>
  <si>
    <t>Similar al anterior con un cable telefónico estañado de dos pares, tipo EKKX, desde panel control acceso en rack a sensor magnético en dintel. Incluye sensor magnético tipo chaso de excelente calidad; uno en puertas de una abra y dos en puertas de dos abras. Marquillas, herrajes, accesorios. Incluye a pulsadores alarma.</t>
  </si>
  <si>
    <t>12.10</t>
  </si>
  <si>
    <t>Gabinete metálico en lámina perfilada, tipo rack cabinado, de 19"-37UR, un cuerpo piso techo; con puerta de vidrio o acrílico, reforzada con malla o lámina perforada IMT20, pintura antiestática con aperturas inferior para ventilación, protegida con malla milimétrica. Estructuras soportes verticales en lámina maquinada y perforada; ubicación lateral frontal y posterior, complementada con escalerilla portacables. Sistema abatible para facilitar cableado. Piso libre. Lleva dos organizadores  verticales, seis organizadores horizontales en ducto de 19”; una unidad de ventilación, con ventiladores axiales, silenciosos y protegidos con filtros, en 1RU; dos unidad de multitomas  con tres tomas dobles, horizontales, con minibreaker y luces piloto, grado comercial de 1RU, complementado con interruptores que operan sobre los ventiladores.  Se complementa con cuatro bandejas fijas, horizontales, para soportar equipo y bandejas verticales, apoyadas en riel din para asegurar páneles de control. Bornes tierra a masa y aislados. Herrajes, etc. Incluye rodachines y patas niveladoras con freno.</t>
  </si>
  <si>
    <t>12.11</t>
  </si>
  <si>
    <t>Switch 24 Puertos Gigabit - RJ-45 10/100/1000, administrable; 2 puertos mínimo para SFP,  ideal 4 puertos SFP de 1000 Mbps. Montaje en rack. Tipo 3 Com o Cisco.  Incluye patch cord de interconexión por FO.</t>
  </si>
  <si>
    <t>12.12</t>
  </si>
  <si>
    <t>Patch panel de 24 puertos categoría 6a - 10G. Configuración universal. Accesorios.</t>
  </si>
  <si>
    <t>12.13</t>
  </si>
  <si>
    <t>Patch cord, categoría 6a-10g, 7 pies(2,10m)</t>
  </si>
  <si>
    <t>12.14</t>
  </si>
  <si>
    <t>Sistema control de acceso y asistencia, conformado por dos estaciones reloj, lectoras biométricas de dedo, complementado con tarjetas o código por teclado, de excelente marca y alta calidad, complementada con tarjetas magnéticas para 100/150 personas, brazo hidráulico para cierre puerta, cerradura electromagnética para 600 libras, control complementario para apertura de puerta, llave mañanera, control remoto por RF con sus emisores y receptores, Fuente AC/DC 12Vdc*5 Amp, regulada y con cargador, batería 12 Vdc * 7 Amp. Incluye software en español y entrenamiento. Accesorios.  Estación con pantalla de alta resolución, puerto para red y para USB, reconocimiento menor a un segundo, avisos de voz y audiovisuales. Incluye respectivo panel de control para cuatro puertas, con salidas a puerto de red, a chapa o cerradura electromagnética, salida a sensor, salida a alarma y entradas respectivas. A instalar en el rack asignado. Operación a 12 Vdc. Incluye respectivas fuentes adaptadoras reguladas para 120 Vac a 12Vdc, con sistema cargador y con sus protecciones, mas una batería a 12 Vdc*7AH. Accesorios, herrajes, marquillas</t>
  </si>
  <si>
    <t>12.15</t>
  </si>
  <si>
    <t>Igual al anterior con panel de control de acceso para una puerta.</t>
  </si>
  <si>
    <t>12.16</t>
  </si>
  <si>
    <t>Regleta de conexión por insersión, doble faz, tipo Ericcson de 10 pares. En cada gabinete.</t>
  </si>
  <si>
    <t>TOTAL CONTROL DE ACCESOS</t>
  </si>
  <si>
    <t>TOTAL EQUIPOS DE AIRE ACONDICIONADO</t>
  </si>
  <si>
    <t>Suministro e instalación tubería EMT 2" de UPS y Tableros aires</t>
  </si>
  <si>
    <t>Equipos Centrales  5,TR , SEER 16 , R- 41A</t>
  </si>
  <si>
    <t>LBS</t>
  </si>
  <si>
    <t>Conductos en PIRALU e=1”</t>
  </si>
  <si>
    <t>m2</t>
  </si>
  <si>
    <t>Difusor 4 Vías con dámper 12" x 12" ( o similar )</t>
  </si>
  <si>
    <t>Rejilla de Retorno 24”x24” sin damper</t>
  </si>
  <si>
    <t>Rejillas de toma de aire exterior  12” x 12”</t>
  </si>
  <si>
    <t xml:space="preserve">Filtro secador de 3/8" </t>
  </si>
  <si>
    <t>Visor de liquido 3/8"</t>
  </si>
  <si>
    <t>Valvula solenoide  3/8” 220/1/60</t>
  </si>
  <si>
    <t>Presostatos de  alta y baja, temporizador – 1min</t>
  </si>
  <si>
    <t>Termostato Digital Programable 1 etapas</t>
  </si>
  <si>
    <t>MINI SPLIT 12000Btu/hr,  208/1/60, TIPO INVERTER, SEER16, R410a</t>
  </si>
  <si>
    <t>MINI SPLIT 24000Btu/hr,  208/1/60, TIPO INVERTER, SEER16, R410a</t>
  </si>
  <si>
    <t>MINI SPLIT 36000Btu/hr,  208/1/60, TIPO INVERTER, SEER16, R410a</t>
  </si>
  <si>
    <t>Tubería de Cobre  3/8 " tipo “L” flexible y accesorios</t>
  </si>
  <si>
    <t>Tubería de Cobre  5/8 " tipo “L” flexible y accesorios</t>
  </si>
  <si>
    <t>Tubería de Cobre  3/4"  Tipo "L" (Aislada con rubatex)</t>
  </si>
  <si>
    <t>Aislante rubatex 1/4”</t>
  </si>
  <si>
    <t>Aislante rubatex 3/8”</t>
  </si>
  <si>
    <t> ML</t>
  </si>
  <si>
    <t>Aislante rubatex 5/8”</t>
  </si>
  <si>
    <t>Aislante rubatex 3/4”</t>
  </si>
  <si>
    <t> 8 EQUIPOS DE AIRE ACONDICIONADO TIPO MINI SPLIT</t>
  </si>
  <si>
    <t>PISO 1</t>
  </si>
  <si>
    <t>10.1</t>
  </si>
  <si>
    <t>10.2</t>
  </si>
  <si>
    <t>Gas Refrigerante 41A</t>
  </si>
  <si>
    <t>Instalación equipos centrales de 5 TR, Incluye Bases  para UM y UC en ángulo de hierro con anticorrosivo, accesorios, gastos</t>
  </si>
  <si>
    <t>Instalación de ductos en PIRALU e=1"</t>
  </si>
  <si>
    <t xml:space="preserve">Difusor 4 Vías con dámper 12" x 12" ( o similar ) para suministro </t>
  </si>
  <si>
    <t>Tubería de  liquido  3/8 " cobre aislada flexible incluye soldadura y accesorios</t>
  </si>
  <si>
    <t>Tubería de Succión 7/8"  Tipo "L" (Aislada con rubatex), incluye soldadura y accsesortios</t>
  </si>
  <si>
    <t>Instalación y montaje mini split, incluye Base para  UC en ángulo de hierro con anticorrosivo, accesorios, gastos</t>
  </si>
  <si>
    <t>Tubería de Cobre  1/4 " tipo “L” flexible y accesorios, para refrigeración</t>
  </si>
  <si>
    <t>Tubería de Cobre  3/8 " tipo “L” flexible y accesorios, para refrigeración</t>
  </si>
  <si>
    <t>Tubería de Cobre  5/8 " tipo “L” flexible y accesorios, para refrigeración</t>
  </si>
  <si>
    <t>PISO 2</t>
  </si>
  <si>
    <t>Gas refrigerante 41A</t>
  </si>
  <si>
    <t>Instalación y montaje equipos de aire central de 5 TR, incluye Bases  para UM y UC en ángulo de hierro con anticorrosivo, accesorios, gastos</t>
  </si>
  <si>
    <t>Difusor 4 Vías con dámper 12" x 12" ( o similar ) de suministro de aire</t>
  </si>
  <si>
    <t>Tubería de  liquido  3/8 " cobre flexible y accesorios, incluye soldadura y aislante</t>
  </si>
  <si>
    <t>Tubería de Succión 7/8"  Tipo "L" (Aislada con rubatex) incluye soldadura</t>
  </si>
  <si>
    <t>Instalación y montaje mini split, Incluye Base para  UC en ángulo de hierro con anticorrosivo, accesorios, gastos</t>
  </si>
  <si>
    <t>PISO 3</t>
  </si>
  <si>
    <t>Instalación y montaje de equipo de 5TR, Incluye Bases  para UM y UC en ángulo de hierro con anticorrosivo, accesorios, gastos.</t>
  </si>
  <si>
    <t>Tubería de  liquido  3/8 " cobre flexible y accesorios, incluye soldadura</t>
  </si>
  <si>
    <t>Tubería de Succión 7/8"  Tipo "L" (Aislada con rubatex), incluye soldadura</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</si>
  <si>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</si>
  <si>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</si>
  <si>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</si>
  <si>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</si>
  <si>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</si>
  <si>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</si>
  <si>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</si>
  <si>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</si>
  <si>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</si>
  <si>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</si>
  <si>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</si>
  <si>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</si>
  <si>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</si>
  <si>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</si>
  <si>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</si>
  <si>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</si>
  <si>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</si>
  <si>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</si>
  <si>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</si>
  <si>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</si>
  <si>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</si>
  <si>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</si>
  <si>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</si>
  <si>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</si>
  <si>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</si>
  <si>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</si>
  <si>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</si>
  <si>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</si>
  <si>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</si>
  <si>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</si>
  <si>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</si>
  <si>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</si>
  <si>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</si>
  <si>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</si>
  <si>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</si>
  <si>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</si>
  <si>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</si>
  <si>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</si>
  <si>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10.49</t>
  </si>
  <si>
    <t>10.50</t>
  </si>
  <si>
    <t>10.51</t>
  </si>
  <si>
    <t>10.52</t>
  </si>
  <si>
    <t>10.53</t>
  </si>
  <si>
    <t>10.54</t>
  </si>
  <si>
    <t>10.55</t>
  </si>
  <si>
    <t>10.56</t>
  </si>
  <si>
    <t>10.57</t>
  </si>
  <si>
    <t>10.41</t>
  </si>
  <si>
    <t>10.42</t>
  </si>
  <si>
    <t>10.43</t>
  </si>
  <si>
    <t>10.44</t>
  </si>
  <si>
    <t>10.45</t>
  </si>
  <si>
    <t>10.46</t>
  </si>
  <si>
    <t>10.47</t>
  </si>
  <si>
    <t>10.48</t>
  </si>
  <si>
    <t>10.58</t>
  </si>
  <si>
    <t>10.59</t>
  </si>
  <si>
    <t>10.60</t>
  </si>
  <si>
    <t>10.61</t>
  </si>
  <si>
    <t>10.62</t>
  </si>
  <si>
    <t>10.63</t>
  </si>
  <si>
    <t>10.64</t>
  </si>
  <si>
    <t>10.65</t>
  </si>
  <si>
    <t>10.66</t>
  </si>
  <si>
    <t>Suministro e Instalación  Tablero TN2 3F 5H 24 Ctos, con espacio para totalizador ubicado en piso 2 en centro de cableado</t>
  </si>
  <si>
    <t>Suministro e Instalación  Tablero TN3 3F 5H 30 Ctos, con espacio para totalizador ubicado en piso 3 ubicado en cuarto de control</t>
  </si>
  <si>
    <t>Suministro e Instalación Tablero para aires acondiconados TAA1 3F 5H 30 Ctos, con especo para totalizador, ubicado en centro de cableado P2</t>
  </si>
  <si>
    <t>Suministro e Instalación  Tablero para aires acondiconados TAA2 3F 5H 30 Ctos, con especo para totalizador, ubicado en  P2</t>
  </si>
  <si>
    <t>Suministro e Instalación Tablero Regulado TR1 para minibreaker 3F 5H 18 Ctos, ubicado en P1</t>
  </si>
  <si>
    <t>Suministro e Instalación Tablero TN1 3F 5H 36 Ctos, con espacio para totalizador ubicado en piso 1 bajo gradas</t>
  </si>
  <si>
    <t>Tablero de minibreaker, para sistema regulado piso 2, 3F - 5H - 24 ctos TR2</t>
  </si>
  <si>
    <t>Suministro e Instalación Tablero Regulado TR2 para minibreaker 3F 5H  24 Ctos, ubicado en P2</t>
  </si>
  <si>
    <t>4.31</t>
  </si>
  <si>
    <t>Suministro e Instalación Tablero para minibreaker TR3 3F 5H 12 Ctos, ubicado en P3</t>
  </si>
  <si>
    <t>Suministro e Instalación Breaker de incrustar 1x15 o 1x20 Amp</t>
  </si>
  <si>
    <t>Suministro e Instalación Breaker de incrustar 2x20 o 2x30 Amp</t>
  </si>
  <si>
    <t>Suministro e Instalación Breaker de incrustar 3x50Amp</t>
  </si>
  <si>
    <t>Suministro e Instalación Minibreaker de 1x16 Amp</t>
  </si>
  <si>
    <t>Suministro e Instalación Minibreaker de 2x16 Amp</t>
  </si>
  <si>
    <t>Suministro e Instalación Bandeja tipo malla 30x5cm x2,4m galvanizada incluye soportes, accesorios para salida a tubería, accesorios de fijación y salidas para tubos</t>
  </si>
  <si>
    <t>5.6</t>
  </si>
  <si>
    <t>5.7</t>
  </si>
  <si>
    <t>5.8</t>
  </si>
  <si>
    <t>5.9</t>
  </si>
  <si>
    <t>Suministro e Instalación Hilo de tierra en bandeja tipo malla #6 desnudo, incluye conectores para bandeja tipo malla</t>
  </si>
  <si>
    <t>Suministro e Instalación Acometida 3#8 + 1#10 en ducto EMT/IMC  de  1"</t>
  </si>
  <si>
    <t>Suministro e Instalación Acometida 2#10 + 1#12  Cu en ducto EMT/IMC de 1/2"</t>
  </si>
  <si>
    <t>Suministro e instalacion  salida de datos en tubo pvc 3/4" o 1" datos cat.6A, incluye face plate angulado, jack Giga cat 6A, marquillas y acceasorios no incluye cable</t>
  </si>
  <si>
    <t xml:space="preserve">Suministro e instalacion de cable FUTP categoria 6A </t>
  </si>
  <si>
    <t>Suministro e instalacion de salida especial para video beam en sala de reuniones ( contiene cables de 10 mts aproximadamente con tubo de 11/2" pvc y tomas HDMI,VGA, RCA)</t>
  </si>
  <si>
    <t>Suministro e Instalación fibra óptica multimodo 6 hilos OM3, entre centro de cableado en piso 2 y datacenter en piso 3 son 100 m</t>
  </si>
  <si>
    <t xml:space="preserve">Suministro e Instalación de patch cord cat 6A de 10 Ft </t>
  </si>
  <si>
    <t xml:space="preserve">Suministro e Instalación  patch cord cat 6 A 3 Ft </t>
  </si>
  <si>
    <t>Suministro e Instalación Infraestructura para salidas de sonido, no incluye cableado</t>
  </si>
  <si>
    <t>Suministro e Instalación Acometida 2#12 + 1#12 ducto EMT/IMC de  1/2"</t>
  </si>
  <si>
    <t>Suministro e Instalación Accesorios llegada a condensadoras en terrazas en coraza americana, con caja tipo intemperie y conectores</t>
  </si>
  <si>
    <t xml:space="preserve"> Equipo de  Aire Acondicionado TIPO CENTRAL DE 5 TR SEER 16 , R- 41A</t>
  </si>
  <si>
    <t>TOTAL  INSTALACIONES  ELECTRICAS  INTERNAS</t>
  </si>
  <si>
    <t>Suministro e Instalación Acometida desde TRG en P2 hasta TR3 en piso 3 3#6+1#6 + 1#8 Cu</t>
  </si>
  <si>
    <t>INFRAESTRUCTURA TUBOS - BANDEJAS-CAMARAS</t>
  </si>
  <si>
    <t>EDIFICIO  TICS UNIVERSIDAD DEL CAUCA</t>
  </si>
  <si>
    <t xml:space="preserve">PRESUPUESTO GENERAL RED MEDIA TENSION - SUBESTACION - PLANTA DE EMERGENCIA - ACOMETIDAS BAJA TENSION -  INSTALACIONES ELECTRICAS INTERNAS  SISTEMA DE APANTALLAMIENTO CONTRA RAYOS - CABLEADO ESTRUCTURADO-  DETECCION DE INCENDIOS- CONTROL DE ACCESOS- AIRE ACONDICIONADO </t>
  </si>
  <si>
    <t>ACOMETIDA DESDE TG1 A TABLERO NORMAL TN1 Y TN2</t>
  </si>
  <si>
    <t>ACOMETIDA DESDE TG1 HASTA TBT1 EN DATACENTER</t>
  </si>
  <si>
    <t>Salida Interruptor conmutable  marca LUNARE -SCHNEIDER-  incluye tubo conduit pvc 1/2" (o 3/4" o 1" cuando se requiera) con accesorios , cajas pvc  octogonales (cajas 2x4  y 4x 4 con suplemento cuando se requiera), Conductores en Cable  #12 Cu THHN - CENTELSA / CECSA - empalmes conectores de resorte tipo 3M Scotchlok</t>
  </si>
  <si>
    <t>Salida Interruptor conmuable cuatro vías  marca LUNARE -SCHNEIDER-  incluye tubo conduit pvc 1/2" (o 3/4" o 1" cuando se requiera) con accesorios , cajas pvc  octogonales (cajas 2x4  y 4x 4 con suplemento cuando se requiera), Conductores en Cable  #12 Cu THHN - CENTELSA / CECSA - empalmes conectores de resorte tipo 3M Scotchlok</t>
  </si>
  <si>
    <t>Suministro e instalación de luminaria Led para incrustar Manta Lens  2x2LEDLINE 36 W</t>
  </si>
  <si>
    <t xml:space="preserve">Luminaria Led incrustar ILTELUXIMPML/1X4/2T82041LED/120V </t>
  </si>
  <si>
    <t>Instalación fibra optica multimodo por tubo y bandeja, entre datacenter en piso 3 hasta centro de cableado en piso 2</t>
  </si>
  <si>
    <t>Sumninistro e instalacion de luminaria bala Saturno Led Lens 23W con driver</t>
  </si>
  <si>
    <t>mirar apu</t>
  </si>
  <si>
    <t>Suministro e Instalación Cableado de control #16 vehicular</t>
  </si>
  <si>
    <t>Entubado de salida para detectores de incendio, consolas, sirenas,  con ductos EMT, Ø½” y/o Ø¾”; desde centros de cableado, gabinetes de control, racks, cajas de paso o entre salidas o derivación desde bandeja portacables con respectivo acople. Incluye cajillas octogonales , cuadradas o rectangulares, con accesorios. Herrajes, para detectores de incendio</t>
  </si>
  <si>
    <t>Acometida 2#12 + 1#12 en tubo metálico para condensadoras y manejadoras</t>
  </si>
  <si>
    <t>TOTAL PLANTA DE EMERGENCIA</t>
  </si>
  <si>
    <t>CABLE DE COBRE  3/0</t>
  </si>
  <si>
    <t>Suministro e instalación ducto bandeja 15 x 15 cm x 2,4 m</t>
  </si>
  <si>
    <t>Ducto bandeja en lámina cold roller  pintura electrostática</t>
  </si>
  <si>
    <t>Soporte para tubo tipo riel</t>
  </si>
  <si>
    <t>Diferencia</t>
  </si>
  <si>
    <t>Original</t>
  </si>
  <si>
    <t xml:space="preserve">Tablero 3F - 5H - 36 circuitos con espacio para totalizador, incluye instalación, fijación, totalizador y accesorios para TN1 </t>
  </si>
  <si>
    <t>instalación de luminaria Led para incrustar Manta Lens  2x2LEDLINE 36 W</t>
  </si>
  <si>
    <t xml:space="preserve"> instalacion de luminaria bala Saturno Led Lens 23W con driver</t>
  </si>
  <si>
    <t xml:space="preserve"> instalación de luminaria  WALL-PACK/10W LED SOBREPONER XTOR-10W LED/120V</t>
  </si>
  <si>
    <t xml:space="preserve"> instalacion de luminaria  Led para incrustar
 ILTELUXIMPML/1X4/2T82041LED/120V </t>
  </si>
  <si>
    <t>instalación de luminaria Salida Led emergencia color verde</t>
  </si>
  <si>
    <t xml:space="preserve"> instalación de luminaria ALENA 600L Emergencia</t>
  </si>
  <si>
    <t xml:space="preserve"> instalación de luminaria para exterior ITP 7W</t>
  </si>
  <si>
    <t>Suministro de luminaria Led para incrustar Manta Lens  2x2LEDLINE 36 W</t>
  </si>
  <si>
    <t>Suministro de luminaria  WALL-PACK/10W LED SOBREPONER XTOR-10W LED/120V</t>
  </si>
  <si>
    <t xml:space="preserve">Suministro  de luminaria  Led para incrustar
 ILTELUXIMPML/1X4/2T82041LED/120V </t>
  </si>
  <si>
    <t>Suministro  de luminaria ALENA 600L Emergencia</t>
  </si>
  <si>
    <t>Suministro  de luminaria para exterior ITP 7W</t>
  </si>
  <si>
    <t>Sumninistro de luminaria bala Saturno Led Lens 23W con driver</t>
  </si>
  <si>
    <t>Suministro de luminaria Salida Led emergencia color verde</t>
  </si>
  <si>
    <t>SUMINISTRO DE TRANSFORMADORES</t>
  </si>
  <si>
    <t>Suministro  de Transformador de potencia de 300 KVA trifasico tipo Pad Mounted 13200/208/120V</t>
  </si>
  <si>
    <t>Suministro de Transformador de potencia de 150 KVA trifasico tipo Pad Mounted 13200/208/120V</t>
  </si>
  <si>
    <t>TOTAL SUMINISTRO DE TRANSFORMADORES</t>
  </si>
  <si>
    <t>2.5</t>
  </si>
  <si>
    <t>2.6</t>
  </si>
  <si>
    <t>2.7</t>
  </si>
  <si>
    <t>2.8</t>
  </si>
  <si>
    <t>2.9</t>
  </si>
  <si>
    <t>2.10</t>
  </si>
  <si>
    <t>2.11</t>
  </si>
  <si>
    <t>2.12</t>
  </si>
  <si>
    <t>2.13</t>
  </si>
  <si>
    <t>2.14</t>
  </si>
  <si>
    <t>2.15</t>
  </si>
  <si>
    <t>2.16</t>
  </si>
  <si>
    <t>2.17</t>
  </si>
  <si>
    <t>TOTAL</t>
  </si>
  <si>
    <t xml:space="preserve">TOTAL COSTO </t>
  </si>
  <si>
    <t>PRESUPUESTO SUMINISTRO E INSTALACION EQUIPOS AA</t>
  </si>
  <si>
    <t>1.15</t>
  </si>
  <si>
    <t>1.26</t>
  </si>
  <si>
    <t>1.27</t>
  </si>
  <si>
    <t>2.18</t>
  </si>
  <si>
    <t>2.19</t>
  </si>
  <si>
    <t>2.20</t>
  </si>
  <si>
    <t>2.21</t>
  </si>
  <si>
    <t>2.22</t>
  </si>
  <si>
    <t>2.23</t>
  </si>
  <si>
    <t>2.24</t>
  </si>
  <si>
    <t>TOTAL EQUIPOS DE AIRE ACONDICIONADO PISO1</t>
  </si>
  <si>
    <t>TOTAL EQUIPOS DE AIRE ACONDICIONADO PISO2</t>
  </si>
  <si>
    <t>TOTAL EQUIPOS DE AIRE ACONDICIONADO PISO 3</t>
  </si>
  <si>
    <t>Interventoria</t>
  </si>
  <si>
    <t>TOTAL SIN INTERVENTORIA</t>
  </si>
  <si>
    <t>IVA 16%</t>
  </si>
  <si>
    <t>TOTAL COSTO  CON  IVA</t>
  </si>
  <si>
    <t>TOTAL AIU</t>
  </si>
  <si>
    <t>CABLE DE COBRE  250 mcm</t>
  </si>
  <si>
    <t>BORNE CONECTOR DE OJO PARA CABLE 250</t>
  </si>
  <si>
    <t>BORNE CONECTOR DE OJO PARA CABLE 3/0 MCM</t>
  </si>
  <si>
    <t>SUMINISTRO E INSTALACION PLANTA DE EMERGENCIA TERCERA ETAPA EDIFICIO 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</si>
</sst>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quot;$&quot;* #,##0_-;\-&quot;$&quot;* #,##0_-;_-&quot;$&quot;* &quot;-&quot;_-;_-@_-"/>
    <numFmt numFmtId="164" formatCode="&quot;$&quot;\ #,##0_);[Red]\(&quot;$&quot;\ #,##0\)"/>
    <numFmt numFmtId="165" formatCode="_(&quot;$&quot;\ * #,##0.00_);_(&quot;$&quot;\ * \(#,##0.00\);_(&quot;$&quot;\ * &quot;-&quot;??_);_(@_)"/>
    <numFmt numFmtId="166" formatCode="_-* #,##0.00\ _€_-;\-* #,##0.00\ _€_-;_-* &quot;-&quot;??\ _€_-;_-@_-"/>
    <numFmt numFmtId="167" formatCode="_-* #,##0\ _€_-;\-* #,##0\ _€_-;_-* &quot;-&quot;??\ _€_-;_-@_-"/>
    <numFmt numFmtId="168" formatCode="_ * #,##0_ ;_ * \-#,##0_ ;_ * &quot;-&quot;??_ ;_ @_ "/>
    <numFmt numFmtId="169" formatCode="&quot;$ &quot;#,##0_);[Red]&quot;($ &quot;#,##0\)"/>
    <numFmt numFmtId="170" formatCode="0.0"/>
    <numFmt numFmtId="171" formatCode="&quot;$&quot;\ #,##0"/>
    <numFmt numFmtId="172" formatCode="_(&quot;$&quot;\ * #,##0_);_(&quot;$&quot;\ * \(#,##0\);_(&quot;$&quot;\ * &quot;-&quot;??_);_(@_)"/>
  </numFmts>
  <fonts count="34" x14ac:knownFonts="1">
    <font>
      <sz val="11"/>
      <color theme="1"/>
      <name val="Calibri"/>
      <family val="2"/>
      <scheme val="minor"/>
    </font>
    <font>
      <sz val="9"/>
      <color theme="1"/>
      <name val="Arial"/>
      <family val="2"/>
    </font>
    <font>
      <sz val="11"/>
      <color theme="1"/>
      <name val="Calibri"/>
      <family val="2"/>
      <scheme val="minor"/>
    </font>
    <font>
      <b/>
      <sz val="9"/>
      <color theme="1"/>
      <name val="Arial"/>
      <family val="2"/>
    </font>
    <font>
      <sz val="8"/>
      <name val="Arial"/>
      <family val="2"/>
    </font>
    <font>
      <b/>
      <sz val="8"/>
      <name val="Arial"/>
      <family val="2"/>
    </font>
    <font>
      <b/>
      <sz val="9"/>
      <name val="Arial"/>
      <family val="2"/>
    </font>
    <font>
      <sz val="8"/>
      <color theme="1"/>
      <name val="Calibri"/>
      <family val="2"/>
      <scheme val="minor"/>
    </font>
    <font>
      <sz val="8"/>
      <color theme="1"/>
      <name val="Arial"/>
      <family val="2"/>
    </font>
    <font>
      <b/>
      <sz val="8"/>
      <color theme="1"/>
      <name val="Arial"/>
      <family val="2"/>
    </font>
    <font>
      <sz val="10"/>
      <name val="Arial"/>
      <family val="2"/>
    </font>
    <font>
      <b/>
      <sz val="10"/>
      <name val="Arial"/>
      <family val="2"/>
    </font>
    <font>
      <sz val="10"/>
      <color indexed="8"/>
      <name val="Arial"/>
      <family val="2"/>
    </font>
    <font>
      <sz val="8"/>
      <color indexed="8"/>
      <name val="Arial"/>
      <family val="2"/>
    </font>
    <font>
      <b/>
      <sz val="10"/>
      <color theme="1"/>
      <name val="Calibri"/>
      <family val="2"/>
      <scheme val="minor"/>
    </font>
    <font>
      <b/>
      <sz val="11"/>
      <color theme="1"/>
      <name val="Arial"/>
      <family val="2"/>
    </font>
    <font>
      <sz val="11"/>
      <color theme="1"/>
      <name val="Arial"/>
      <family val="2"/>
    </font>
    <font>
      <b/>
      <sz val="12"/>
      <color theme="1"/>
      <name val="Arial"/>
      <family val="2"/>
    </font>
    <font>
      <sz val="10"/>
      <name val="Calibri"/>
      <family val="2"/>
      <scheme val="minor"/>
    </font>
    <font>
      <b/>
      <sz val="11"/>
      <color theme="1"/>
      <name val="Calibri"/>
      <family val="2"/>
      <scheme val="minor"/>
    </font>
    <font>
      <b/>
      <sz val="11"/>
      <name val="Arial"/>
      <family val="2"/>
    </font>
    <font>
      <b/>
      <sz val="12"/>
      <name val="Calibri"/>
      <family val="2"/>
      <scheme val="minor"/>
    </font>
    <font>
      <u/>
      <sz val="11"/>
      <color theme="10"/>
      <name val="Calibri"/>
      <family val="2"/>
      <scheme val="minor"/>
    </font>
    <font>
      <u/>
      <sz val="11"/>
      <color theme="11"/>
      <name val="Calibri"/>
      <family val="2"/>
      <scheme val="minor"/>
    </font>
    <font>
      <sz val="8"/>
      <color rgb="FFFF6600"/>
      <name val="Arial"/>
      <family val="2"/>
    </font>
    <font>
      <sz val="8"/>
      <name val="Calibri"/>
      <family val="2"/>
      <scheme val="minor"/>
    </font>
    <font>
      <sz val="14"/>
      <color theme="1"/>
      <name val="Calibri"/>
      <family val="2"/>
      <scheme val="minor"/>
    </font>
    <font>
      <sz val="12"/>
      <color theme="1"/>
      <name val="Arial"/>
      <family val="2"/>
    </font>
    <font>
      <sz val="11"/>
      <name val="Calibri"/>
      <family val="2"/>
      <scheme val="minor"/>
    </font>
    <font>
      <sz val="9"/>
      <name val="Arial"/>
      <family val="2"/>
    </font>
    <font>
      <sz val="11"/>
      <color rgb="FF000000"/>
      <name val="Calibri"/>
      <family val="2"/>
      <scheme val="minor"/>
    </font>
    <font>
      <b/>
      <sz val="11"/>
      <color rgb="FF000000"/>
      <name val="Calibri"/>
      <family val="2"/>
      <scheme val="minor"/>
    </font>
    <font>
      <b/>
      <sz val="12"/>
      <color rgb="FF000000"/>
      <name val="Arial"/>
      <family val="2"/>
    </font>
    <font>
      <b/>
      <sz val="14"/>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185">
    <xf numFmtId="0" fontId="0" fillId="0" borderId="0"/>
    <xf numFmtId="166" fontId="2" fillId="0" borderId="0" applyFont="0" applyFill="0" applyBorder="0" applyAlignment="0" applyProtection="0"/>
    <xf numFmtId="165" fontId="2" fillId="0" borderId="0" applyFont="0" applyFill="0" applyBorder="0" applyAlignment="0" applyProtection="0"/>
    <xf numFmtId="42" fontId="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cellStyleXfs>
  <cellXfs count="218">
    <xf numFmtId="0" fontId="0" fillId="0" borderId="0" xfId="0"/>
    <xf numFmtId="0" fontId="0" fillId="0" borderId="1" xfId="0" applyBorder="1"/>
    <xf numFmtId="0" fontId="4" fillId="0" borderId="0" xfId="0" applyFont="1" applyBorder="1" applyAlignment="1">
      <alignment horizontal="center"/>
    </xf>
    <xf numFmtId="168" fontId="4" fillId="0" borderId="0" xfId="1" applyNumberFormat="1" applyFont="1" applyBorder="1"/>
    <xf numFmtId="0" fontId="4" fillId="0" borderId="0" xfId="0" applyFont="1" applyBorder="1"/>
    <xf numFmtId="168" fontId="5" fillId="0" borderId="0" xfId="1" applyNumberFormat="1" applyFont="1" applyBorder="1"/>
    <xf numFmtId="0" fontId="4" fillId="0" borderId="1" xfId="0" applyFont="1" applyBorder="1" applyAlignment="1">
      <alignment horizontal="center"/>
    </xf>
    <xf numFmtId="0" fontId="5" fillId="0" borderId="1" xfId="0" applyFont="1" applyBorder="1" applyAlignment="1">
      <alignment horizontal="center"/>
    </xf>
    <xf numFmtId="168" fontId="4" fillId="0" borderId="1" xfId="1" applyNumberFormat="1" applyFont="1" applyBorder="1"/>
    <xf numFmtId="0" fontId="4" fillId="0" borderId="1" xfId="0" applyFont="1" applyBorder="1" applyAlignment="1"/>
    <xf numFmtId="0" fontId="4" fillId="0" borderId="1" xfId="0" applyFont="1" applyBorder="1"/>
    <xf numFmtId="0" fontId="7" fillId="0" borderId="0" xfId="0" applyFont="1"/>
    <xf numFmtId="168" fontId="5" fillId="2" borderId="1" xfId="1" applyNumberFormat="1" applyFont="1" applyFill="1" applyBorder="1"/>
    <xf numFmtId="168" fontId="5" fillId="0" borderId="0" xfId="1" applyNumberFormat="1" applyFont="1" applyFill="1" applyBorder="1"/>
    <xf numFmtId="0" fontId="4" fillId="0" borderId="1" xfId="0" applyFont="1" applyBorder="1" applyAlignment="1">
      <alignment wrapText="1"/>
    </xf>
    <xf numFmtId="0" fontId="4" fillId="0" borderId="1" xfId="0" applyFont="1" applyBorder="1" applyAlignment="1">
      <alignment horizontal="center" vertical="center"/>
    </xf>
    <xf numFmtId="168" fontId="4" fillId="0" borderId="1" xfId="1" applyNumberFormat="1" applyFont="1" applyBorder="1" applyAlignment="1">
      <alignment vertical="center"/>
    </xf>
    <xf numFmtId="0" fontId="8" fillId="0" borderId="1" xfId="0" applyFont="1" applyBorder="1"/>
    <xf numFmtId="0" fontId="7" fillId="0" borderId="1" xfId="0" applyFont="1" applyBorder="1"/>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168" fontId="4" fillId="0" borderId="0" xfId="1" applyNumberFormat="1" applyFont="1" applyFill="1" applyBorder="1"/>
    <xf numFmtId="0" fontId="0" fillId="0" borderId="0" xfId="0" applyFill="1"/>
    <xf numFmtId="0" fontId="11" fillId="0" borderId="1" xfId="0" applyFont="1" applyFill="1" applyBorder="1"/>
    <xf numFmtId="0" fontId="10" fillId="0" borderId="1" xfId="0" applyFont="1" applyFill="1" applyBorder="1" applyAlignment="1">
      <alignment horizontal="center"/>
    </xf>
    <xf numFmtId="0" fontId="10" fillId="0" borderId="1" xfId="0" applyFont="1" applyFill="1" applyBorder="1"/>
    <xf numFmtId="3" fontId="10" fillId="0" borderId="1" xfId="0" applyNumberFormat="1" applyFont="1" applyFill="1" applyBorder="1"/>
    <xf numFmtId="0" fontId="12" fillId="0" borderId="1" xfId="0" applyFont="1" applyFill="1" applyBorder="1"/>
    <xf numFmtId="0" fontId="0" fillId="0" borderId="1" xfId="0" applyFill="1" applyBorder="1"/>
    <xf numFmtId="0" fontId="0" fillId="0" borderId="0" xfId="0" applyBorder="1"/>
    <xf numFmtId="0" fontId="11" fillId="0" borderId="1" xfId="0" applyFont="1" applyFill="1" applyBorder="1" applyAlignment="1">
      <alignment horizontal="center"/>
    </xf>
    <xf numFmtId="3" fontId="11" fillId="0" borderId="1" xfId="0" applyNumberFormat="1" applyFont="1" applyFill="1" applyBorder="1" applyAlignment="1">
      <alignment horizontal="center"/>
    </xf>
    <xf numFmtId="0" fontId="6" fillId="0" borderId="1" xfId="0" applyFont="1" applyFill="1" applyBorder="1"/>
    <xf numFmtId="0" fontId="5" fillId="0" borderId="1" xfId="0" applyFont="1" applyFill="1" applyBorder="1"/>
    <xf numFmtId="0" fontId="8" fillId="0" borderId="0" xfId="0" applyFont="1"/>
    <xf numFmtId="0" fontId="5" fillId="0" borderId="1" xfId="0" applyFont="1" applyBorder="1"/>
    <xf numFmtId="0" fontId="13" fillId="0" borderId="1" xfId="0" applyFont="1" applyFill="1" applyBorder="1"/>
    <xf numFmtId="0" fontId="5" fillId="0" borderId="1" xfId="0" applyFont="1" applyFill="1" applyBorder="1" applyAlignment="1">
      <alignment horizontal="center"/>
    </xf>
    <xf numFmtId="3" fontId="5" fillId="0" borderId="1" xfId="0" applyNumberFormat="1" applyFont="1" applyFill="1" applyBorder="1" applyAlignment="1">
      <alignment horizontal="center"/>
    </xf>
    <xf numFmtId="0" fontId="8" fillId="0" borderId="0" xfId="0" applyFont="1" applyFill="1"/>
    <xf numFmtId="0" fontId="4" fillId="0" borderId="1" xfId="0" applyFont="1" applyFill="1" applyBorder="1"/>
    <xf numFmtId="3" fontId="4" fillId="0" borderId="1" xfId="0" applyNumberFormat="1" applyFont="1" applyFill="1" applyBorder="1"/>
    <xf numFmtId="0" fontId="13" fillId="0" borderId="1" xfId="0" applyFont="1" applyFill="1" applyBorder="1" applyAlignment="1">
      <alignment vertical="center"/>
    </xf>
    <xf numFmtId="0" fontId="8" fillId="0" borderId="1" xfId="0" applyFont="1" applyBorder="1" applyAlignment="1">
      <alignment vertical="center" wrapText="1"/>
    </xf>
    <xf numFmtId="0" fontId="8" fillId="0" borderId="1" xfId="0" applyFont="1" applyFill="1" applyBorder="1" applyAlignment="1">
      <alignment horizontal="center" vertical="center"/>
    </xf>
    <xf numFmtId="3" fontId="4" fillId="0" borderId="1" xfId="0" applyNumberFormat="1" applyFont="1" applyFill="1" applyBorder="1" applyAlignment="1">
      <alignment vertical="center"/>
    </xf>
    <xf numFmtId="0" fontId="8" fillId="0" borderId="0" xfId="0" applyFont="1" applyFill="1" applyAlignment="1">
      <alignment vertical="center"/>
    </xf>
    <xf numFmtId="0" fontId="8" fillId="0" borderId="1" xfId="0" applyFont="1" applyFill="1" applyBorder="1"/>
    <xf numFmtId="0" fontId="8" fillId="0" borderId="1" xfId="0" applyFont="1" applyFill="1" applyBorder="1" applyAlignment="1">
      <alignment horizontal="center"/>
    </xf>
    <xf numFmtId="170" fontId="4" fillId="0" borderId="1" xfId="0" applyNumberFormat="1" applyFont="1" applyFill="1" applyBorder="1"/>
    <xf numFmtId="0" fontId="4" fillId="0" borderId="1" xfId="0" applyFont="1" applyFill="1" applyBorder="1" applyAlignment="1">
      <alignment horizontal="right"/>
    </xf>
    <xf numFmtId="2" fontId="13" fillId="0" borderId="0" xfId="0" applyNumberFormat="1" applyFont="1" applyFill="1" applyBorder="1" applyAlignment="1">
      <alignment horizontal="center"/>
    </xf>
    <xf numFmtId="0" fontId="8" fillId="0" borderId="0" xfId="0" applyFont="1" applyFill="1" applyBorder="1"/>
    <xf numFmtId="0" fontId="8" fillId="0" borderId="0" xfId="0" applyFont="1" applyBorder="1"/>
    <xf numFmtId="0" fontId="7" fillId="0" borderId="0" xfId="0" applyFont="1" applyFill="1"/>
    <xf numFmtId="0" fontId="12" fillId="0" borderId="0" xfId="0" applyFont="1" applyFill="1" applyBorder="1"/>
    <xf numFmtId="0" fontId="8" fillId="0" borderId="1" xfId="0" applyFont="1" applyBorder="1" applyAlignment="1">
      <alignment horizontal="center"/>
    </xf>
    <xf numFmtId="0" fontId="8" fillId="0" borderId="0" xfId="0" applyFont="1" applyAlignment="1">
      <alignment horizontal="center" vertical="center"/>
    </xf>
    <xf numFmtId="0" fontId="4" fillId="0" borderId="1" xfId="0" applyFont="1" applyBorder="1" applyAlignment="1">
      <alignment horizontal="center"/>
    </xf>
    <xf numFmtId="0" fontId="8" fillId="0" borderId="1" xfId="0" applyFont="1" applyBorder="1" applyAlignment="1">
      <alignment horizontal="center" vertical="center"/>
    </xf>
    <xf numFmtId="0" fontId="4" fillId="0" borderId="1" xfId="0" applyFont="1" applyFill="1" applyBorder="1"/>
    <xf numFmtId="0" fontId="13" fillId="0" borderId="1" xfId="0" applyFont="1" applyFill="1" applyBorder="1" applyAlignment="1">
      <alignment horizontal="center" vertical="center"/>
    </xf>
    <xf numFmtId="0" fontId="13" fillId="0" borderId="1" xfId="0" applyFont="1" applyFill="1" applyBorder="1" applyAlignment="1">
      <alignment horizontal="center"/>
    </xf>
    <xf numFmtId="0" fontId="9" fillId="0" borderId="0" xfId="0" applyFont="1" applyBorder="1" applyAlignment="1">
      <alignment wrapText="1"/>
    </xf>
    <xf numFmtId="0" fontId="4" fillId="0" borderId="4" xfId="0" applyFont="1" applyBorder="1" applyAlignment="1"/>
    <xf numFmtId="168" fontId="4" fillId="0" borderId="3" xfId="1" applyNumberFormat="1" applyFont="1" applyBorder="1"/>
    <xf numFmtId="168" fontId="8" fillId="0" borderId="1" xfId="0" applyNumberFormat="1" applyFont="1" applyBorder="1"/>
    <xf numFmtId="170" fontId="8"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171" fontId="18" fillId="0" borderId="1" xfId="0" applyNumberFormat="1" applyFont="1" applyFill="1" applyBorder="1" applyAlignment="1">
      <alignment vertical="center"/>
    </xf>
    <xf numFmtId="0" fontId="13" fillId="0" borderId="6" xfId="0" applyFont="1" applyFill="1" applyBorder="1"/>
    <xf numFmtId="0" fontId="5" fillId="0" borderId="6" xfId="0" applyFont="1" applyFill="1" applyBorder="1" applyAlignment="1">
      <alignment horizontal="center"/>
    </xf>
    <xf numFmtId="3" fontId="5" fillId="0" borderId="6" xfId="0" applyNumberFormat="1" applyFont="1" applyFill="1" applyBorder="1" applyAlignment="1">
      <alignment horizontal="center"/>
    </xf>
    <xf numFmtId="0" fontId="0" fillId="0" borderId="2" xfId="0" applyFill="1" applyBorder="1"/>
    <xf numFmtId="168" fontId="4" fillId="0" borderId="3" xfId="1" applyNumberFormat="1" applyFont="1" applyBorder="1" applyAlignment="1">
      <alignment vertical="center"/>
    </xf>
    <xf numFmtId="0" fontId="9" fillId="0" borderId="0" xfId="0" applyFont="1" applyBorder="1" applyAlignment="1">
      <alignment horizontal="center"/>
    </xf>
    <xf numFmtId="0" fontId="6" fillId="0" borderId="1" xfId="0" applyFont="1" applyBorder="1"/>
    <xf numFmtId="0" fontId="6" fillId="0" borderId="1" xfId="0" applyFont="1" applyBorder="1" applyAlignment="1">
      <alignment horizontal="center"/>
    </xf>
    <xf numFmtId="168" fontId="5" fillId="0" borderId="1" xfId="1" applyNumberFormat="1" applyFont="1" applyBorder="1"/>
    <xf numFmtId="0" fontId="19" fillId="0" borderId="1" xfId="0" applyFont="1" applyBorder="1" applyAlignment="1">
      <alignment horizontal="center" vertical="center"/>
    </xf>
    <xf numFmtId="0" fontId="8" fillId="0" borderId="0" xfId="0" applyFont="1" applyBorder="1" applyAlignment="1">
      <alignment horizontal="center" vertical="center"/>
    </xf>
    <xf numFmtId="167" fontId="8" fillId="0" borderId="6" xfId="1" applyNumberFormat="1" applyFont="1" applyBorder="1" applyAlignment="1">
      <alignment vertical="center"/>
    </xf>
    <xf numFmtId="0" fontId="8" fillId="0" borderId="0" xfId="0" applyFont="1" applyFill="1" applyBorder="1" applyAlignment="1">
      <alignment horizontal="center"/>
    </xf>
    <xf numFmtId="0" fontId="8" fillId="0" borderId="0" xfId="0" applyFont="1" applyBorder="1" applyAlignment="1">
      <alignment horizontal="center"/>
    </xf>
    <xf numFmtId="0" fontId="9" fillId="0" borderId="0" xfId="0" applyFont="1"/>
    <xf numFmtId="0" fontId="4" fillId="2" borderId="1" xfId="0" applyFont="1" applyFill="1" applyBorder="1" applyAlignment="1">
      <alignment horizontal="center" vertical="center"/>
    </xf>
    <xf numFmtId="1" fontId="8" fillId="2" borderId="1" xfId="0" applyNumberFormat="1" applyFont="1" applyFill="1" applyBorder="1"/>
    <xf numFmtId="0" fontId="13" fillId="0" borderId="0" xfId="0" applyFont="1" applyFill="1" applyBorder="1" applyAlignment="1">
      <alignment horizontal="center"/>
    </xf>
    <xf numFmtId="0" fontId="8" fillId="0" borderId="0" xfId="0" applyFont="1" applyAlignment="1">
      <alignment horizontal="center"/>
    </xf>
    <xf numFmtId="0" fontId="6" fillId="0" borderId="1" xfId="0" applyFont="1" applyFill="1" applyBorder="1" applyAlignment="1">
      <alignment horizontal="center" vertical="center"/>
    </xf>
    <xf numFmtId="3" fontId="6"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2" fontId="0" fillId="0" borderId="1" xfId="3" applyFont="1" applyBorder="1" applyAlignment="1">
      <alignment horizontal="center" vertical="center" wrapText="1"/>
    </xf>
    <xf numFmtId="168" fontId="4" fillId="2" borderId="1" xfId="1" applyNumberFormat="1" applyFont="1" applyFill="1" applyBorder="1"/>
    <xf numFmtId="168" fontId="24" fillId="2" borderId="1" xfId="1" applyNumberFormat="1" applyFont="1" applyFill="1" applyBorder="1"/>
    <xf numFmtId="10" fontId="8" fillId="0" borderId="0" xfId="6" applyNumberFormat="1" applyFont="1"/>
    <xf numFmtId="168" fontId="4" fillId="2" borderId="1" xfId="1" applyNumberFormat="1" applyFont="1" applyFill="1" applyBorder="1" applyAlignment="1">
      <alignment vertical="center"/>
    </xf>
    <xf numFmtId="3" fontId="4" fillId="2" borderId="1" xfId="0" applyNumberFormat="1" applyFont="1" applyFill="1" applyBorder="1" applyAlignment="1">
      <alignment vertical="center"/>
    </xf>
    <xf numFmtId="168" fontId="4" fillId="2" borderId="1" xfId="0" applyNumberFormat="1" applyFont="1" applyFill="1" applyBorder="1"/>
    <xf numFmtId="168" fontId="4" fillId="2" borderId="6" xfId="0" applyNumberFormat="1" applyFont="1" applyFill="1" applyBorder="1"/>
    <xf numFmtId="168" fontId="4" fillId="3" borderId="1" xfId="0" applyNumberFormat="1" applyFont="1" applyFill="1" applyBorder="1"/>
    <xf numFmtId="168" fontId="4" fillId="3" borderId="6" xfId="0" applyNumberFormat="1" applyFont="1" applyFill="1" applyBorder="1"/>
    <xf numFmtId="168" fontId="8" fillId="2" borderId="1" xfId="0" applyNumberFormat="1" applyFont="1" applyFill="1" applyBorder="1"/>
    <xf numFmtId="168" fontId="4" fillId="2" borderId="3" xfId="1" applyNumberFormat="1" applyFont="1" applyFill="1" applyBorder="1"/>
    <xf numFmtId="6" fontId="4" fillId="0" borderId="6" xfId="3" applyNumberFormat="1" applyFont="1" applyFill="1" applyBorder="1" applyAlignment="1">
      <alignment horizontal="center" vertical="center"/>
    </xf>
    <xf numFmtId="42" fontId="4" fillId="0" borderId="6" xfId="3" applyFont="1" applyFill="1" applyBorder="1" applyAlignment="1">
      <alignment horizontal="center" vertical="center"/>
    </xf>
    <xf numFmtId="42" fontId="4" fillId="0" borderId="1" xfId="3" applyFont="1" applyFill="1" applyBorder="1" applyAlignment="1">
      <alignment horizontal="center" vertical="center"/>
    </xf>
    <xf numFmtId="42" fontId="26" fillId="2" borderId="1" xfId="3" applyFont="1" applyFill="1" applyBorder="1" applyAlignment="1">
      <alignment horizontal="center" vertical="center" wrapText="1"/>
    </xf>
    <xf numFmtId="0" fontId="19" fillId="0" borderId="1" xfId="0" applyFont="1" applyBorder="1" applyAlignment="1">
      <alignment horizontal="center" vertical="center" wrapText="1"/>
    </xf>
    <xf numFmtId="42" fontId="19" fillId="0" borderId="1" xfId="3" applyFont="1" applyBorder="1" applyAlignment="1">
      <alignment horizontal="center" vertical="center" wrapText="1"/>
    </xf>
    <xf numFmtId="165" fontId="0" fillId="0" borderId="1" xfId="3" applyNumberFormat="1" applyFont="1" applyBorder="1" applyAlignment="1">
      <alignment horizontal="center" vertical="center" wrapText="1"/>
    </xf>
    <xf numFmtId="172" fontId="0" fillId="0" borderId="1" xfId="3" applyNumberFormat="1" applyFont="1" applyBorder="1" applyAlignment="1">
      <alignment horizontal="center" vertical="center" wrapText="1"/>
    </xf>
    <xf numFmtId="0" fontId="0" fillId="0" borderId="8" xfId="0" applyBorder="1" applyAlignment="1">
      <alignment horizontal="center" vertical="center"/>
    </xf>
    <xf numFmtId="172" fontId="0" fillId="0" borderId="8" xfId="2" applyNumberFormat="1" applyFont="1" applyBorder="1" applyAlignment="1">
      <alignment horizontal="center" vertical="center"/>
    </xf>
    <xf numFmtId="172" fontId="0" fillId="0" borderId="8" xfId="0" applyNumberFormat="1" applyBorder="1" applyAlignment="1">
      <alignment horizontal="center" vertical="center"/>
    </xf>
    <xf numFmtId="0" fontId="8" fillId="0" borderId="6" xfId="0" applyFont="1" applyBorder="1" applyAlignment="1">
      <alignment horizontal="center" vertical="center"/>
    </xf>
    <xf numFmtId="172" fontId="19" fillId="0" borderId="1" xfId="0" applyNumberFormat="1" applyFont="1" applyBorder="1" applyAlignment="1">
      <alignment horizontal="center" vertical="center"/>
    </xf>
    <xf numFmtId="3" fontId="8" fillId="0" borderId="0" xfId="0" applyNumberFormat="1" applyFont="1"/>
    <xf numFmtId="0" fontId="1" fillId="0" borderId="9" xfId="0" applyFont="1" applyBorder="1" applyAlignment="1">
      <alignment horizontal="center" vertical="center"/>
    </xf>
    <xf numFmtId="0" fontId="16" fillId="0" borderId="9" xfId="0" applyFont="1" applyBorder="1" applyAlignment="1">
      <alignment horizontal="center" vertical="center"/>
    </xf>
    <xf numFmtId="0" fontId="6" fillId="0" borderId="9" xfId="0" applyFont="1" applyFill="1" applyBorder="1"/>
    <xf numFmtId="0" fontId="21" fillId="0" borderId="9" xfId="0" applyFont="1" applyFill="1" applyBorder="1" applyAlignment="1">
      <alignment horizontal="center"/>
    </xf>
    <xf numFmtId="0" fontId="6" fillId="0" borderId="9" xfId="0" applyFont="1" applyFill="1" applyBorder="1" applyAlignment="1">
      <alignment horizontal="center"/>
    </xf>
    <xf numFmtId="9"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1" fillId="2" borderId="9" xfId="0" applyFont="1" applyFill="1" applyBorder="1" applyAlignment="1">
      <alignment horizontal="center" vertical="center"/>
    </xf>
    <xf numFmtId="0" fontId="15" fillId="2" borderId="9" xfId="0" applyFont="1" applyFill="1" applyBorder="1" applyAlignment="1">
      <alignment horizontal="center" vertical="center"/>
    </xf>
    <xf numFmtId="0" fontId="16" fillId="2" borderId="9" xfId="0" applyFont="1" applyFill="1" applyBorder="1" applyAlignment="1">
      <alignment horizontal="center" vertical="center"/>
    </xf>
    <xf numFmtId="172" fontId="15" fillId="2" borderId="9" xfId="0" applyNumberFormat="1" applyFont="1" applyFill="1" applyBorder="1" applyAlignment="1">
      <alignment horizontal="center" vertical="center"/>
    </xf>
    <xf numFmtId="0" fontId="19" fillId="0" borderId="9" xfId="0" applyFont="1" applyBorder="1" applyAlignment="1">
      <alignment horizontal="center" vertical="center"/>
    </xf>
    <xf numFmtId="0" fontId="8" fillId="2" borderId="9" xfId="0" applyFont="1" applyFill="1" applyBorder="1" applyAlignment="1">
      <alignment horizontal="center" vertical="center"/>
    </xf>
    <xf numFmtId="167" fontId="8" fillId="2" borderId="9" xfId="1" applyNumberFormat="1" applyFont="1" applyFill="1" applyBorder="1" applyAlignment="1">
      <alignment horizontal="center" vertical="center"/>
    </xf>
    <xf numFmtId="0" fontId="8" fillId="0" borderId="9" xfId="0" applyFont="1" applyBorder="1" applyAlignment="1">
      <alignment horizontal="center" vertical="center"/>
    </xf>
    <xf numFmtId="167" fontId="8" fillId="0" borderId="9" xfId="1" applyNumberFormat="1" applyFont="1" applyBorder="1" applyAlignment="1">
      <alignment vertical="center"/>
    </xf>
    <xf numFmtId="165" fontId="9" fillId="0" borderId="9" xfId="2" applyFont="1" applyBorder="1" applyAlignment="1">
      <alignment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8" fillId="0" borderId="9" xfId="0" applyFont="1" applyFill="1" applyBorder="1" applyAlignment="1">
      <alignment horizontal="center" vertical="center"/>
    </xf>
    <xf numFmtId="167" fontId="8" fillId="0" borderId="9" xfId="1" applyNumberFormat="1" applyFont="1" applyFill="1" applyBorder="1" applyAlignment="1">
      <alignment horizontal="center" vertical="center"/>
    </xf>
    <xf numFmtId="0" fontId="0" fillId="2" borderId="9" xfId="0" applyFill="1" applyBorder="1" applyAlignment="1">
      <alignment horizontal="center" vertical="center"/>
    </xf>
    <xf numFmtId="0" fontId="3" fillId="2" borderId="9" xfId="0" applyFont="1" applyFill="1" applyBorder="1" applyAlignment="1">
      <alignment horizontal="center" vertical="center" wrapText="1"/>
    </xf>
    <xf numFmtId="0" fontId="28" fillId="0" borderId="0" xfId="0" applyFont="1" applyFill="1"/>
    <xf numFmtId="0" fontId="6" fillId="0" borderId="1" xfId="0" applyFont="1" applyFill="1" applyBorder="1" applyAlignment="1">
      <alignment horizontal="center" vertical="center" wrapText="1"/>
    </xf>
    <xf numFmtId="167" fontId="6" fillId="0" borderId="1" xfId="1" applyNumberFormat="1" applyFont="1" applyFill="1" applyBorder="1" applyAlignment="1">
      <alignment vertical="center"/>
    </xf>
    <xf numFmtId="167" fontId="6" fillId="0" borderId="1" xfId="1" applyNumberFormat="1" applyFont="1" applyFill="1" applyBorder="1" applyAlignment="1">
      <alignment horizontal="center" vertical="center"/>
    </xf>
    <xf numFmtId="0" fontId="6" fillId="0" borderId="7"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6" xfId="0" applyFont="1" applyFill="1" applyBorder="1" applyAlignment="1">
      <alignment horizontal="center" vertical="center" wrapText="1"/>
    </xf>
    <xf numFmtId="0" fontId="29"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167" fontId="4" fillId="0" borderId="1" xfId="1" applyNumberFormat="1" applyFont="1" applyFill="1" applyBorder="1" applyAlignment="1">
      <alignment horizontal="center" vertical="center"/>
    </xf>
    <xf numFmtId="0" fontId="29" fillId="0" borderId="9" xfId="0" applyFont="1" applyFill="1" applyBorder="1" applyAlignment="1">
      <alignment horizontal="center" vertical="center"/>
    </xf>
    <xf numFmtId="0" fontId="29"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42" fontId="4" fillId="0" borderId="9" xfId="3" applyFont="1" applyFill="1" applyBorder="1" applyAlignment="1">
      <alignment horizontal="center" vertical="center"/>
    </xf>
    <xf numFmtId="0" fontId="3" fillId="0" borderId="6" xfId="0" applyFont="1" applyBorder="1" applyAlignment="1">
      <alignment wrapText="1"/>
    </xf>
    <xf numFmtId="0" fontId="1" fillId="0" borderId="6" xfId="0" applyFont="1" applyBorder="1" applyAlignment="1">
      <alignment horizontal="center" vertical="center"/>
    </xf>
    <xf numFmtId="167" fontId="9" fillId="0" borderId="6" xfId="1" applyNumberFormat="1" applyFont="1" applyBorder="1" applyAlignment="1">
      <alignment vertical="center"/>
    </xf>
    <xf numFmtId="0" fontId="6" fillId="0"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167" fontId="4" fillId="2" borderId="1" xfId="1" applyNumberFormat="1" applyFont="1" applyFill="1" applyBorder="1" applyAlignment="1">
      <alignment horizontal="center" vertical="center"/>
    </xf>
    <xf numFmtId="167" fontId="20" fillId="2" borderId="1" xfId="1" applyNumberFormat="1" applyFont="1" applyFill="1" applyBorder="1" applyAlignment="1">
      <alignment horizontal="center" vertical="center"/>
    </xf>
    <xf numFmtId="172" fontId="3" fillId="0" borderId="9" xfId="2" applyNumberFormat="1" applyFont="1" applyBorder="1" applyAlignment="1">
      <alignment horizontal="center" vertical="center"/>
    </xf>
    <xf numFmtId="172" fontId="3" fillId="0" borderId="9" xfId="0" applyNumberFormat="1" applyFont="1" applyBorder="1" applyAlignment="1">
      <alignment horizontal="center" vertical="center"/>
    </xf>
    <xf numFmtId="1" fontId="0" fillId="0" borderId="9" xfId="0" applyNumberFormat="1" applyBorder="1" applyAlignment="1">
      <alignment horizontal="center"/>
    </xf>
    <xf numFmtId="165" fontId="15" fillId="2" borderId="9" xfId="2" applyFont="1" applyFill="1" applyBorder="1" applyAlignment="1">
      <alignment horizontal="center" vertical="center"/>
    </xf>
    <xf numFmtId="0" fontId="30" fillId="0" borderId="9" xfId="0" applyFont="1" applyBorder="1"/>
    <xf numFmtId="0" fontId="30" fillId="0" borderId="3" xfId="0" applyFont="1" applyBorder="1"/>
    <xf numFmtId="0" fontId="30" fillId="0" borderId="6" xfId="0" applyFont="1" applyBorder="1"/>
    <xf numFmtId="0" fontId="31" fillId="0" borderId="10" xfId="0" applyFont="1" applyBorder="1" applyAlignment="1">
      <alignment horizontal="center" vertical="center"/>
    </xf>
    <xf numFmtId="0" fontId="30" fillId="0" borderId="10" xfId="0" applyFont="1" applyBorder="1"/>
    <xf numFmtId="0" fontId="30" fillId="3" borderId="6" xfId="0" applyFont="1" applyFill="1" applyBorder="1"/>
    <xf numFmtId="0" fontId="32" fillId="3" borderId="10" xfId="0" applyFont="1" applyFill="1" applyBorder="1" applyAlignment="1">
      <alignment horizontal="center" vertical="center"/>
    </xf>
    <xf numFmtId="0" fontId="30" fillId="3" borderId="10" xfId="0" applyFont="1" applyFill="1" applyBorder="1"/>
    <xf numFmtId="172" fontId="30" fillId="0" borderId="10" xfId="0" applyNumberFormat="1" applyFont="1" applyBorder="1"/>
    <xf numFmtId="42" fontId="33" fillId="3" borderId="10" xfId="0" applyNumberFormat="1" applyFont="1" applyFill="1" applyBorder="1"/>
    <xf numFmtId="42" fontId="8" fillId="0" borderId="9" xfId="3" applyFont="1" applyFill="1" applyBorder="1" applyAlignment="1">
      <alignment horizontal="center" vertical="center"/>
    </xf>
    <xf numFmtId="0" fontId="3" fillId="0" borderId="9" xfId="0" applyFont="1" applyBorder="1" applyAlignment="1">
      <alignment horizontal="center" vertical="center"/>
    </xf>
    <xf numFmtId="172" fontId="8" fillId="0" borderId="9" xfId="1" applyNumberFormat="1" applyFont="1" applyBorder="1" applyAlignment="1">
      <alignment horizontal="center" vertical="center"/>
    </xf>
    <xf numFmtId="0" fontId="1" fillId="0" borderId="9" xfId="0" applyFont="1" applyBorder="1" applyAlignment="1">
      <alignment horizontal="center" vertical="center" wrapText="1"/>
    </xf>
    <xf numFmtId="172" fontId="8" fillId="0" borderId="9" xfId="2" applyNumberFormat="1" applyFont="1" applyBorder="1" applyAlignment="1">
      <alignment horizontal="center" vertical="center"/>
    </xf>
    <xf numFmtId="0" fontId="0" fillId="2" borderId="9" xfId="0" applyFill="1" applyBorder="1"/>
    <xf numFmtId="172" fontId="19" fillId="2" borderId="9" xfId="0" applyNumberFormat="1" applyFont="1" applyFill="1" applyBorder="1"/>
    <xf numFmtId="0" fontId="17" fillId="2" borderId="9" xfId="0" applyFont="1" applyFill="1" applyBorder="1" applyAlignment="1">
      <alignment horizontal="center" vertical="center" wrapText="1"/>
    </xf>
    <xf numFmtId="0" fontId="17" fillId="2" borderId="9" xfId="0" applyFont="1" applyFill="1" applyBorder="1" applyAlignment="1">
      <alignment horizontal="center" vertical="center"/>
    </xf>
    <xf numFmtId="0" fontId="27" fillId="2" borderId="9" xfId="0" applyFont="1" applyFill="1" applyBorder="1" applyAlignment="1">
      <alignment horizontal="center" vertical="center"/>
    </xf>
    <xf numFmtId="172" fontId="27" fillId="2" borderId="9" xfId="1" applyNumberFormat="1" applyFont="1" applyFill="1" applyBorder="1" applyAlignment="1">
      <alignment horizontal="center" vertical="center"/>
    </xf>
    <xf numFmtId="172" fontId="17" fillId="2" borderId="9" xfId="2" applyNumberFormat="1" applyFont="1" applyFill="1" applyBorder="1" applyAlignment="1">
      <alignment horizontal="center" vertical="center"/>
    </xf>
    <xf numFmtId="172" fontId="17" fillId="2" borderId="9" xfId="2"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Border="1" applyAlignment="1">
      <alignment wrapText="1"/>
    </xf>
    <xf numFmtId="0" fontId="3" fillId="0" borderId="0" xfId="0" applyFont="1" applyBorder="1" applyAlignment="1">
      <alignment horizontal="left" wrapText="1"/>
    </xf>
    <xf numFmtId="0" fontId="3" fillId="0" borderId="2" xfId="0" applyFont="1" applyBorder="1" applyAlignment="1">
      <alignment horizontal="left" vertical="center" wrapText="1"/>
    </xf>
    <xf numFmtId="0" fontId="3" fillId="2" borderId="0" xfId="0" applyFont="1" applyFill="1" applyBorder="1" applyAlignment="1">
      <alignment horizontal="left" wrapText="1"/>
    </xf>
    <xf numFmtId="164" fontId="5" fillId="0" borderId="0" xfId="0" applyNumberFormat="1" applyFont="1" applyFill="1" applyBorder="1" applyAlignment="1">
      <alignment horizontal="left" vertical="center" wrapText="1"/>
    </xf>
    <xf numFmtId="0" fontId="3" fillId="2" borderId="2" xfId="0" applyFont="1" applyFill="1" applyBorder="1" applyAlignment="1">
      <alignment horizontal="left" wrapText="1"/>
    </xf>
    <xf numFmtId="0" fontId="9" fillId="0" borderId="0" xfId="0" applyFont="1" applyBorder="1" applyAlignment="1">
      <alignment horizontal="left" wrapText="1"/>
    </xf>
    <xf numFmtId="169" fontId="9" fillId="0" borderId="0" xfId="0" applyNumberFormat="1" applyFont="1" applyFill="1" applyBorder="1" applyAlignment="1">
      <alignment horizontal="left" vertical="center" wrapText="1"/>
    </xf>
    <xf numFmtId="169" fontId="9" fillId="0" borderId="0" xfId="0" applyNumberFormat="1" applyFont="1" applyFill="1" applyBorder="1" applyAlignment="1">
      <alignment vertical="center" wrapText="1"/>
    </xf>
    <xf numFmtId="0" fontId="9" fillId="0" borderId="2" xfId="0" applyFont="1" applyBorder="1" applyAlignment="1">
      <alignment horizontal="left" wrapText="1"/>
    </xf>
    <xf numFmtId="169" fontId="9" fillId="2" borderId="0" xfId="0" applyNumberFormat="1" applyFont="1" applyFill="1" applyBorder="1" applyAlignment="1">
      <alignment horizontal="left" vertical="center" wrapText="1"/>
    </xf>
    <xf numFmtId="0" fontId="9" fillId="2" borderId="0" xfId="0" applyFont="1" applyFill="1" applyBorder="1" applyAlignment="1">
      <alignment horizontal="left" wrapText="1"/>
    </xf>
    <xf numFmtId="164" fontId="14" fillId="2" borderId="0" xfId="0" applyNumberFormat="1" applyFont="1" applyFill="1" applyBorder="1" applyAlignment="1">
      <alignment horizontal="left" vertical="center" wrapText="1"/>
    </xf>
    <xf numFmtId="0" fontId="3" fillId="2" borderId="5" xfId="0" applyFont="1" applyFill="1" applyBorder="1" applyAlignment="1">
      <alignment horizontal="left" wrapText="1"/>
    </xf>
    <xf numFmtId="0" fontId="8" fillId="0" borderId="1" xfId="0" applyFont="1" applyBorder="1" applyAlignment="1">
      <alignment horizontal="left" wrapText="1"/>
    </xf>
    <xf numFmtId="0" fontId="3" fillId="0" borderId="0" xfId="0" applyFont="1" applyAlignment="1">
      <alignment horizontal="center"/>
    </xf>
    <xf numFmtId="0" fontId="3" fillId="0" borderId="2" xfId="0" applyFont="1" applyBorder="1" applyAlignment="1">
      <alignment horizontal="center"/>
    </xf>
  </cellXfs>
  <cellStyles count="185">
    <cellStyle name="Hipervínculo" xfId="4"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visitado" xfId="5"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Millares" xfId="1" builtinId="3"/>
    <cellStyle name="Moneda" xfId="2" builtinId="4"/>
    <cellStyle name="Moneda [0]" xfId="3" builtinId="7"/>
    <cellStyle name="Normal" xfId="0" builtinId="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14"/>
  <sheetViews>
    <sheetView topLeftCell="A40" zoomScale="150" zoomScaleNormal="150" zoomScalePageLayoutView="150" workbookViewId="0">
      <selection activeCell="E155" sqref="E155"/>
    </sheetView>
  </sheetViews>
  <sheetFormatPr baseColWidth="10" defaultColWidth="10.85546875" defaultRowHeight="15" x14ac:dyDescent="0.25"/>
  <cols>
    <col min="1" max="1" width="10.85546875" style="95"/>
    <col min="2" max="2" width="47.85546875" style="95" customWidth="1"/>
    <col min="3" max="4" width="10.85546875" style="95"/>
    <col min="5" max="5" width="13.28515625" style="95" customWidth="1"/>
    <col min="6" max="6" width="20" style="95" customWidth="1"/>
    <col min="7" max="7" width="10.85546875" style="95"/>
    <col min="8" max="8" width="18.42578125" style="95" customWidth="1"/>
    <col min="9" max="16384" width="10.85546875" style="95"/>
  </cols>
  <sheetData>
    <row r="1" spans="1:6" x14ac:dyDescent="0.25">
      <c r="A1" s="95" t="s">
        <v>730</v>
      </c>
    </row>
    <row r="2" spans="1:6" x14ac:dyDescent="0.25">
      <c r="A2" s="95" t="s">
        <v>731</v>
      </c>
    </row>
    <row r="3" spans="1:6" x14ac:dyDescent="0.25">
      <c r="A3" s="95" t="s">
        <v>247</v>
      </c>
    </row>
    <row r="4" spans="1:6" x14ac:dyDescent="0.25">
      <c r="A4" s="96" t="s">
        <v>0</v>
      </c>
      <c r="B4" s="96" t="s">
        <v>1</v>
      </c>
      <c r="C4" s="96" t="s">
        <v>431</v>
      </c>
      <c r="D4" s="96" t="s">
        <v>2</v>
      </c>
      <c r="E4" s="96" t="s">
        <v>3</v>
      </c>
      <c r="F4" s="96" t="s">
        <v>4</v>
      </c>
    </row>
    <row r="5" spans="1:6" ht="30" x14ac:dyDescent="0.25">
      <c r="A5" s="96" t="s">
        <v>432</v>
      </c>
      <c r="B5" s="97" t="s">
        <v>433</v>
      </c>
      <c r="C5" s="96"/>
      <c r="D5" s="96"/>
      <c r="E5" s="96"/>
      <c r="F5" s="96"/>
    </row>
    <row r="6" spans="1:6" ht="30" x14ac:dyDescent="0.25">
      <c r="A6" s="96" t="s">
        <v>386</v>
      </c>
      <c r="B6" s="97" t="s">
        <v>434</v>
      </c>
      <c r="C6" s="97" t="s">
        <v>5</v>
      </c>
      <c r="D6" s="97">
        <v>50</v>
      </c>
      <c r="E6" s="98">
        <v>13800</v>
      </c>
      <c r="F6" s="98">
        <f>D6*E6</f>
        <v>690000</v>
      </c>
    </row>
    <row r="7" spans="1:6" ht="60" x14ac:dyDescent="0.25">
      <c r="A7" s="96" t="s">
        <v>388</v>
      </c>
      <c r="B7" s="97" t="s">
        <v>435</v>
      </c>
      <c r="C7" s="97" t="s">
        <v>431</v>
      </c>
      <c r="D7" s="97">
        <v>1</v>
      </c>
      <c r="E7" s="98">
        <v>366000</v>
      </c>
      <c r="F7" s="98">
        <f t="shared" ref="F7:F18" si="0">D7*E7</f>
        <v>366000</v>
      </c>
    </row>
    <row r="8" spans="1:6" ht="30" x14ac:dyDescent="0.25">
      <c r="A8" s="96" t="s">
        <v>390</v>
      </c>
      <c r="B8" s="97" t="s">
        <v>436</v>
      </c>
      <c r="C8" s="97" t="s">
        <v>431</v>
      </c>
      <c r="D8" s="97">
        <v>1</v>
      </c>
      <c r="E8" s="98">
        <v>817000</v>
      </c>
      <c r="F8" s="98">
        <f t="shared" si="0"/>
        <v>817000</v>
      </c>
    </row>
    <row r="9" spans="1:6" ht="30" x14ac:dyDescent="0.25">
      <c r="A9" s="96" t="s">
        <v>392</v>
      </c>
      <c r="B9" s="97" t="s">
        <v>437</v>
      </c>
      <c r="C9" s="97" t="s">
        <v>431</v>
      </c>
      <c r="D9" s="97">
        <v>1</v>
      </c>
      <c r="E9" s="98">
        <v>1005500</v>
      </c>
      <c r="F9" s="98">
        <f t="shared" si="0"/>
        <v>1005500</v>
      </c>
    </row>
    <row r="10" spans="1:6" x14ac:dyDescent="0.25">
      <c r="A10" s="96" t="s">
        <v>394</v>
      </c>
      <c r="B10" s="97" t="s">
        <v>438</v>
      </c>
      <c r="C10" s="97" t="s">
        <v>431</v>
      </c>
      <c r="D10" s="97">
        <v>1</v>
      </c>
      <c r="E10" s="98">
        <v>585500</v>
      </c>
      <c r="F10" s="98">
        <f t="shared" si="0"/>
        <v>585500</v>
      </c>
    </row>
    <row r="11" spans="1:6" ht="30" x14ac:dyDescent="0.25">
      <c r="A11" s="96" t="s">
        <v>395</v>
      </c>
      <c r="B11" s="97" t="s">
        <v>439</v>
      </c>
      <c r="C11" s="97" t="s">
        <v>431</v>
      </c>
      <c r="D11" s="97">
        <v>1</v>
      </c>
      <c r="E11" s="98">
        <v>482400</v>
      </c>
      <c r="F11" s="98">
        <f t="shared" si="0"/>
        <v>482400</v>
      </c>
    </row>
    <row r="12" spans="1:6" ht="45" x14ac:dyDescent="0.25">
      <c r="A12" s="96" t="s">
        <v>440</v>
      </c>
      <c r="B12" s="97" t="s">
        <v>441</v>
      </c>
      <c r="C12" s="97" t="s">
        <v>406</v>
      </c>
      <c r="D12" s="97">
        <v>1</v>
      </c>
      <c r="E12" s="98">
        <v>1800000</v>
      </c>
      <c r="F12" s="98">
        <f t="shared" si="0"/>
        <v>1800000</v>
      </c>
    </row>
    <row r="13" spans="1:6" ht="75" x14ac:dyDescent="0.25">
      <c r="A13" s="96" t="s">
        <v>442</v>
      </c>
      <c r="B13" s="97" t="s">
        <v>443</v>
      </c>
      <c r="C13" s="97" t="s">
        <v>406</v>
      </c>
      <c r="D13" s="97">
        <v>1</v>
      </c>
      <c r="E13" s="98">
        <v>2951620</v>
      </c>
      <c r="F13" s="98">
        <f t="shared" si="0"/>
        <v>2951620</v>
      </c>
    </row>
    <row r="14" spans="1:6" ht="45" x14ac:dyDescent="0.25">
      <c r="A14" s="96" t="s">
        <v>444</v>
      </c>
      <c r="B14" s="97" t="s">
        <v>445</v>
      </c>
      <c r="C14" s="97" t="s">
        <v>431</v>
      </c>
      <c r="D14" s="97">
        <v>1</v>
      </c>
      <c r="E14" s="98">
        <v>671500</v>
      </c>
      <c r="F14" s="98">
        <f t="shared" si="0"/>
        <v>671500</v>
      </c>
    </row>
    <row r="15" spans="1:6" ht="30" x14ac:dyDescent="0.25">
      <c r="A15" s="96" t="s">
        <v>446</v>
      </c>
      <c r="B15" s="97" t="s">
        <v>447</v>
      </c>
      <c r="C15" s="97" t="s">
        <v>431</v>
      </c>
      <c r="D15" s="97">
        <v>1</v>
      </c>
      <c r="E15" s="98">
        <v>681000</v>
      </c>
      <c r="F15" s="98">
        <f t="shared" si="0"/>
        <v>681000</v>
      </c>
    </row>
    <row r="16" spans="1:6" ht="60" x14ac:dyDescent="0.25">
      <c r="A16" s="96" t="s">
        <v>448</v>
      </c>
      <c r="B16" s="97" t="s">
        <v>449</v>
      </c>
      <c r="C16" s="97" t="s">
        <v>5</v>
      </c>
      <c r="D16" s="97">
        <v>12</v>
      </c>
      <c r="E16" s="98">
        <v>42400</v>
      </c>
      <c r="F16" s="98">
        <f t="shared" si="0"/>
        <v>508800</v>
      </c>
    </row>
    <row r="17" spans="1:6" ht="75" x14ac:dyDescent="0.25">
      <c r="A17" s="96" t="s">
        <v>450</v>
      </c>
      <c r="B17" s="97" t="s">
        <v>451</v>
      </c>
      <c r="C17" s="97" t="s">
        <v>5</v>
      </c>
      <c r="D17" s="97">
        <v>20</v>
      </c>
      <c r="E17" s="98">
        <v>123500</v>
      </c>
      <c r="F17" s="98">
        <f t="shared" si="0"/>
        <v>2470000</v>
      </c>
    </row>
    <row r="18" spans="1:6" ht="75" x14ac:dyDescent="0.25">
      <c r="A18" s="96" t="s">
        <v>452</v>
      </c>
      <c r="B18" s="97" t="s">
        <v>453</v>
      </c>
      <c r="C18" s="97" t="s">
        <v>431</v>
      </c>
      <c r="D18" s="97">
        <v>1</v>
      </c>
      <c r="E18" s="98">
        <v>9575000</v>
      </c>
      <c r="F18" s="98">
        <f t="shared" si="0"/>
        <v>9575000</v>
      </c>
    </row>
    <row r="19" spans="1:6" ht="30" x14ac:dyDescent="0.25">
      <c r="A19" s="96"/>
      <c r="B19" s="97" t="s">
        <v>454</v>
      </c>
      <c r="C19" s="97"/>
      <c r="D19" s="97"/>
      <c r="E19" s="97"/>
      <c r="F19" s="97"/>
    </row>
    <row r="20" spans="1:6" ht="30" x14ac:dyDescent="0.25">
      <c r="A20" s="96" t="s">
        <v>455</v>
      </c>
      <c r="B20" s="97" t="s">
        <v>434</v>
      </c>
      <c r="C20" s="97" t="s">
        <v>5</v>
      </c>
      <c r="D20" s="97">
        <v>20</v>
      </c>
      <c r="E20" s="98">
        <v>13800</v>
      </c>
      <c r="F20" s="98">
        <f>D20*E20</f>
        <v>276000</v>
      </c>
    </row>
    <row r="21" spans="1:6" ht="30" x14ac:dyDescent="0.25">
      <c r="A21" s="96">
        <v>1.1499999999999999</v>
      </c>
      <c r="B21" s="97" t="s">
        <v>456</v>
      </c>
      <c r="C21" s="97" t="s">
        <v>431</v>
      </c>
      <c r="D21" s="97">
        <v>2</v>
      </c>
      <c r="E21" s="98">
        <v>754800</v>
      </c>
      <c r="F21" s="98">
        <f>D21*E21</f>
        <v>1509600</v>
      </c>
    </row>
    <row r="22" spans="1:6" ht="30" x14ac:dyDescent="0.25">
      <c r="A22" s="96" t="s">
        <v>457</v>
      </c>
      <c r="B22" s="97" t="s">
        <v>458</v>
      </c>
      <c r="C22" s="97" t="s">
        <v>431</v>
      </c>
      <c r="D22" s="97">
        <v>1</v>
      </c>
      <c r="E22" s="98">
        <v>519350</v>
      </c>
      <c r="F22" s="98">
        <f>D22*E22</f>
        <v>519350</v>
      </c>
    </row>
    <row r="23" spans="1:6" ht="30" x14ac:dyDescent="0.25">
      <c r="A23" s="96" t="s">
        <v>459</v>
      </c>
      <c r="B23" s="97" t="s">
        <v>437</v>
      </c>
      <c r="C23" s="97" t="s">
        <v>431</v>
      </c>
      <c r="D23" s="97">
        <v>2</v>
      </c>
      <c r="E23" s="98">
        <v>1005500</v>
      </c>
      <c r="F23" s="98">
        <f>D23*E23</f>
        <v>2011000</v>
      </c>
    </row>
    <row r="24" spans="1:6" ht="45" x14ac:dyDescent="0.25">
      <c r="A24" s="96" t="s">
        <v>460</v>
      </c>
      <c r="B24" s="97" t="s">
        <v>441</v>
      </c>
      <c r="C24" s="97" t="s">
        <v>406</v>
      </c>
      <c r="D24" s="97">
        <v>1</v>
      </c>
      <c r="E24" s="98">
        <v>1800000</v>
      </c>
      <c r="F24" s="98">
        <f>D24*E24</f>
        <v>1800000</v>
      </c>
    </row>
    <row r="25" spans="1:6" x14ac:dyDescent="0.25">
      <c r="A25" s="96"/>
      <c r="B25" s="97"/>
      <c r="C25" s="97"/>
      <c r="D25" s="97"/>
      <c r="E25" s="97"/>
      <c r="F25" s="97"/>
    </row>
    <row r="26" spans="1:6" x14ac:dyDescent="0.25">
      <c r="A26" s="96" t="s">
        <v>0</v>
      </c>
      <c r="B26" s="97" t="s">
        <v>1</v>
      </c>
      <c r="C26" s="97" t="s">
        <v>431</v>
      </c>
      <c r="D26" s="97" t="s">
        <v>2</v>
      </c>
      <c r="E26" s="97" t="s">
        <v>3</v>
      </c>
      <c r="F26" s="97" t="s">
        <v>4</v>
      </c>
    </row>
    <row r="27" spans="1:6" ht="75" x14ac:dyDescent="0.25">
      <c r="A27" s="96" t="s">
        <v>461</v>
      </c>
      <c r="B27" s="97" t="s">
        <v>443</v>
      </c>
      <c r="C27" s="97" t="s">
        <v>406</v>
      </c>
      <c r="D27" s="97">
        <v>1</v>
      </c>
      <c r="E27" s="98">
        <v>2951620</v>
      </c>
      <c r="F27" s="98">
        <f>D27*E27</f>
        <v>2951620</v>
      </c>
    </row>
    <row r="28" spans="1:6" ht="45" x14ac:dyDescent="0.25">
      <c r="A28" s="96" t="s">
        <v>462</v>
      </c>
      <c r="B28" s="97" t="s">
        <v>445</v>
      </c>
      <c r="C28" s="97" t="s">
        <v>431</v>
      </c>
      <c r="D28" s="97">
        <v>1</v>
      </c>
      <c r="E28" s="98">
        <v>671500</v>
      </c>
      <c r="F28" s="98">
        <f t="shared" ref="F28:F33" si="1">D28*E28</f>
        <v>671500</v>
      </c>
    </row>
    <row r="29" spans="1:6" ht="30" x14ac:dyDescent="0.25">
      <c r="A29" s="96" t="s">
        <v>463</v>
      </c>
      <c r="B29" s="97" t="s">
        <v>447</v>
      </c>
      <c r="C29" s="97" t="s">
        <v>431</v>
      </c>
      <c r="D29" s="97">
        <v>1</v>
      </c>
      <c r="E29" s="98">
        <v>681000</v>
      </c>
      <c r="F29" s="98">
        <f t="shared" si="1"/>
        <v>681000</v>
      </c>
    </row>
    <row r="30" spans="1:6" ht="60" x14ac:dyDescent="0.25">
      <c r="A30" s="96" t="s">
        <v>464</v>
      </c>
      <c r="B30" s="97" t="s">
        <v>449</v>
      </c>
      <c r="C30" s="97" t="s">
        <v>5</v>
      </c>
      <c r="D30" s="97">
        <v>18</v>
      </c>
      <c r="E30" s="98">
        <v>42400</v>
      </c>
      <c r="F30" s="98">
        <f t="shared" si="1"/>
        <v>763200</v>
      </c>
    </row>
    <row r="31" spans="1:6" ht="75" x14ac:dyDescent="0.25">
      <c r="A31" s="96" t="s">
        <v>465</v>
      </c>
      <c r="B31" s="97" t="s">
        <v>451</v>
      </c>
      <c r="C31" s="97" t="s">
        <v>5</v>
      </c>
      <c r="D31" s="97">
        <v>25</v>
      </c>
      <c r="E31" s="98">
        <v>123500</v>
      </c>
      <c r="F31" s="98">
        <f t="shared" si="1"/>
        <v>3087500</v>
      </c>
    </row>
    <row r="32" spans="1:6" ht="75" x14ac:dyDescent="0.25">
      <c r="A32" s="96" t="s">
        <v>466</v>
      </c>
      <c r="B32" s="97" t="s">
        <v>453</v>
      </c>
      <c r="C32" s="97" t="s">
        <v>431</v>
      </c>
      <c r="D32" s="97">
        <v>1</v>
      </c>
      <c r="E32" s="98">
        <v>9575000</v>
      </c>
      <c r="F32" s="98">
        <f t="shared" si="1"/>
        <v>9575000</v>
      </c>
    </row>
    <row r="33" spans="1:6" ht="90" x14ac:dyDescent="0.25">
      <c r="A33" s="96" t="s">
        <v>467</v>
      </c>
      <c r="B33" s="97" t="s">
        <v>468</v>
      </c>
      <c r="C33" s="97" t="s">
        <v>431</v>
      </c>
      <c r="D33" s="97">
        <v>1</v>
      </c>
      <c r="E33" s="98">
        <v>23559000</v>
      </c>
      <c r="F33" s="98">
        <f t="shared" si="1"/>
        <v>23559000</v>
      </c>
    </row>
    <row r="34" spans="1:6" x14ac:dyDescent="0.25">
      <c r="A34" s="96"/>
      <c r="B34" s="114" t="s">
        <v>469</v>
      </c>
      <c r="C34" s="114"/>
      <c r="D34" s="114"/>
      <c r="E34" s="114"/>
      <c r="F34" s="115">
        <f>SUM(F6:F33)</f>
        <v>70009090</v>
      </c>
    </row>
    <row r="35" spans="1:6" x14ac:dyDescent="0.25">
      <c r="A35" s="96"/>
      <c r="B35" s="97"/>
      <c r="C35" s="97"/>
      <c r="D35" s="97"/>
      <c r="E35" s="97"/>
      <c r="F35" s="97"/>
    </row>
    <row r="36" spans="1:6" ht="30" x14ac:dyDescent="0.25">
      <c r="A36" s="96" t="s">
        <v>470</v>
      </c>
      <c r="B36" s="97" t="s">
        <v>471</v>
      </c>
      <c r="C36" s="97"/>
      <c r="D36" s="97"/>
      <c r="E36" s="97"/>
      <c r="F36" s="97"/>
    </row>
    <row r="37" spans="1:6" ht="45" x14ac:dyDescent="0.25">
      <c r="A37" s="96" t="s">
        <v>472</v>
      </c>
      <c r="B37" s="97" t="s">
        <v>473</v>
      </c>
      <c r="C37" s="97" t="s">
        <v>431</v>
      </c>
      <c r="D37" s="97">
        <v>1</v>
      </c>
      <c r="E37" s="98">
        <v>28875000</v>
      </c>
      <c r="F37" s="98">
        <f>D37*E37</f>
        <v>28875000</v>
      </c>
    </row>
    <row r="38" spans="1:6" ht="45" x14ac:dyDescent="0.25">
      <c r="A38" s="96" t="s">
        <v>474</v>
      </c>
      <c r="B38" s="97" t="s">
        <v>475</v>
      </c>
      <c r="C38" s="97" t="s">
        <v>431</v>
      </c>
      <c r="D38" s="97">
        <v>1</v>
      </c>
      <c r="E38" s="98">
        <v>22875000</v>
      </c>
      <c r="F38" s="98">
        <f>D38*E38</f>
        <v>22875000</v>
      </c>
    </row>
    <row r="39" spans="1:6" ht="60" x14ac:dyDescent="0.25">
      <c r="A39" s="96" t="s">
        <v>476</v>
      </c>
      <c r="B39" s="97" t="s">
        <v>477</v>
      </c>
      <c r="C39" s="97" t="s">
        <v>431</v>
      </c>
      <c r="D39" s="97">
        <v>2</v>
      </c>
      <c r="E39" s="98">
        <v>3529500</v>
      </c>
      <c r="F39" s="98">
        <f>D39*E39</f>
        <v>7059000</v>
      </c>
    </row>
    <row r="40" spans="1:6" ht="120" x14ac:dyDescent="0.25">
      <c r="A40" s="96" t="s">
        <v>478</v>
      </c>
      <c r="B40" s="97" t="s">
        <v>479</v>
      </c>
      <c r="C40" s="97" t="s">
        <v>431</v>
      </c>
      <c r="D40" s="97">
        <v>1</v>
      </c>
      <c r="E40" s="98">
        <v>111250000</v>
      </c>
      <c r="F40" s="98">
        <f>D40*E40</f>
        <v>111250000</v>
      </c>
    </row>
    <row r="41" spans="1:6" ht="30" x14ac:dyDescent="0.25">
      <c r="A41" s="96"/>
      <c r="B41" s="114" t="s">
        <v>480</v>
      </c>
      <c r="C41" s="114"/>
      <c r="D41" s="114"/>
      <c r="E41" s="114"/>
      <c r="F41" s="115">
        <f>SUM(F37:F40)</f>
        <v>170059000</v>
      </c>
    </row>
    <row r="42" spans="1:6" x14ac:dyDescent="0.25">
      <c r="A42" s="96"/>
      <c r="B42" s="97"/>
      <c r="C42" s="97"/>
      <c r="D42" s="97"/>
      <c r="E42" s="97"/>
      <c r="F42" s="97"/>
    </row>
    <row r="43" spans="1:6" x14ac:dyDescent="0.25">
      <c r="A43" s="96"/>
      <c r="B43" s="97"/>
      <c r="C43" s="97"/>
      <c r="D43" s="97"/>
      <c r="E43" s="97"/>
      <c r="F43" s="97"/>
    </row>
    <row r="44" spans="1:6" x14ac:dyDescent="0.25">
      <c r="A44" s="96"/>
      <c r="B44" s="97"/>
      <c r="C44" s="97"/>
      <c r="D44" s="97"/>
      <c r="E44" s="97"/>
      <c r="F44" s="97"/>
    </row>
    <row r="45" spans="1:6" x14ac:dyDescent="0.25">
      <c r="A45" s="96" t="s">
        <v>0</v>
      </c>
      <c r="B45" s="97" t="s">
        <v>1</v>
      </c>
      <c r="C45" s="97" t="s">
        <v>431</v>
      </c>
      <c r="D45" s="97" t="s">
        <v>2</v>
      </c>
      <c r="E45" s="97" t="s">
        <v>3</v>
      </c>
      <c r="F45" s="97" t="s">
        <v>4</v>
      </c>
    </row>
    <row r="46" spans="1:6" x14ac:dyDescent="0.25">
      <c r="A46" s="96" t="s">
        <v>481</v>
      </c>
      <c r="B46" s="97" t="s">
        <v>482</v>
      </c>
      <c r="C46" s="97"/>
      <c r="D46" s="97"/>
      <c r="E46" s="97"/>
      <c r="F46" s="97"/>
    </row>
    <row r="47" spans="1:6" ht="30" x14ac:dyDescent="0.25">
      <c r="A47" s="96" t="s">
        <v>483</v>
      </c>
      <c r="B47" s="97" t="s">
        <v>517</v>
      </c>
      <c r="C47" s="97" t="s">
        <v>431</v>
      </c>
      <c r="D47" s="97">
        <v>1</v>
      </c>
      <c r="E47" s="98">
        <v>185000</v>
      </c>
      <c r="F47" s="98">
        <f>D47*E47</f>
        <v>185000</v>
      </c>
    </row>
    <row r="48" spans="1:6" ht="30" x14ac:dyDescent="0.25">
      <c r="A48" s="96" t="s">
        <v>484</v>
      </c>
      <c r="B48" s="97" t="s">
        <v>485</v>
      </c>
      <c r="C48" s="97" t="s">
        <v>431</v>
      </c>
      <c r="D48" s="97">
        <v>5</v>
      </c>
      <c r="E48" s="98">
        <v>165000</v>
      </c>
      <c r="F48" s="98">
        <f t="shared" ref="F48:F63" si="2">D48*E48</f>
        <v>825000</v>
      </c>
    </row>
    <row r="49" spans="1:6" x14ac:dyDescent="0.25">
      <c r="A49" s="96" t="s">
        <v>486</v>
      </c>
      <c r="B49" s="97" t="s">
        <v>487</v>
      </c>
      <c r="C49" s="97" t="s">
        <v>431</v>
      </c>
      <c r="D49" s="97">
        <v>12</v>
      </c>
      <c r="E49" s="98">
        <v>25000</v>
      </c>
      <c r="F49" s="98">
        <f t="shared" si="2"/>
        <v>300000</v>
      </c>
    </row>
    <row r="50" spans="1:6" ht="30" x14ac:dyDescent="0.25">
      <c r="A50" s="96" t="s">
        <v>488</v>
      </c>
      <c r="B50" s="97" t="s">
        <v>489</v>
      </c>
      <c r="C50" s="97" t="s">
        <v>431</v>
      </c>
      <c r="D50" s="97">
        <v>6</v>
      </c>
      <c r="E50" s="98">
        <v>38000</v>
      </c>
      <c r="F50" s="98">
        <f t="shared" si="2"/>
        <v>228000</v>
      </c>
    </row>
    <row r="51" spans="1:6" ht="30" x14ac:dyDescent="0.25">
      <c r="A51" s="96" t="s">
        <v>490</v>
      </c>
      <c r="B51" s="97" t="s">
        <v>491</v>
      </c>
      <c r="C51" s="97" t="s">
        <v>431</v>
      </c>
      <c r="D51" s="97">
        <v>36</v>
      </c>
      <c r="E51" s="98">
        <v>35000</v>
      </c>
      <c r="F51" s="98">
        <f t="shared" si="2"/>
        <v>1260000</v>
      </c>
    </row>
    <row r="52" spans="1:6" ht="30" x14ac:dyDescent="0.25">
      <c r="A52" s="96" t="s">
        <v>492</v>
      </c>
      <c r="B52" s="97" t="s">
        <v>493</v>
      </c>
      <c r="C52" s="97" t="s">
        <v>431</v>
      </c>
      <c r="D52" s="97">
        <v>150</v>
      </c>
      <c r="E52" s="98">
        <v>9500</v>
      </c>
      <c r="F52" s="98">
        <f t="shared" si="2"/>
        <v>1425000</v>
      </c>
    </row>
    <row r="53" spans="1:6" x14ac:dyDescent="0.25">
      <c r="A53" s="96" t="s">
        <v>494</v>
      </c>
      <c r="B53" s="97" t="s">
        <v>495</v>
      </c>
      <c r="C53" s="97" t="s">
        <v>431</v>
      </c>
      <c r="D53" s="97">
        <v>150</v>
      </c>
      <c r="E53" s="98">
        <v>1300</v>
      </c>
      <c r="F53" s="98">
        <f t="shared" si="2"/>
        <v>195000</v>
      </c>
    </row>
    <row r="54" spans="1:6" ht="30" x14ac:dyDescent="0.25">
      <c r="A54" s="96" t="s">
        <v>496</v>
      </c>
      <c r="B54" s="97" t="s">
        <v>497</v>
      </c>
      <c r="C54" s="97" t="s">
        <v>5</v>
      </c>
      <c r="D54" s="97">
        <v>200</v>
      </c>
      <c r="E54" s="98">
        <v>5200</v>
      </c>
      <c r="F54" s="98">
        <f t="shared" si="2"/>
        <v>1040000</v>
      </c>
    </row>
    <row r="55" spans="1:6" ht="30" x14ac:dyDescent="0.25">
      <c r="A55" s="96" t="s">
        <v>498</v>
      </c>
      <c r="B55" s="97" t="s">
        <v>499</v>
      </c>
      <c r="C55" s="97" t="s">
        <v>431</v>
      </c>
      <c r="D55" s="97">
        <v>6</v>
      </c>
      <c r="E55" s="98">
        <v>45000</v>
      </c>
      <c r="F55" s="98">
        <f t="shared" si="2"/>
        <v>270000</v>
      </c>
    </row>
    <row r="56" spans="1:6" ht="30" x14ac:dyDescent="0.25">
      <c r="A56" s="96" t="s">
        <v>500</v>
      </c>
      <c r="B56" s="97" t="s">
        <v>501</v>
      </c>
      <c r="C56" s="97" t="s">
        <v>5</v>
      </c>
      <c r="D56" s="97">
        <v>12</v>
      </c>
      <c r="E56" s="98">
        <v>68000</v>
      </c>
      <c r="F56" s="98">
        <f t="shared" si="2"/>
        <v>816000</v>
      </c>
    </row>
    <row r="57" spans="1:6" ht="30" x14ac:dyDescent="0.25">
      <c r="A57" s="96" t="s">
        <v>502</v>
      </c>
      <c r="B57" s="97" t="s">
        <v>503</v>
      </c>
      <c r="C57" s="97" t="s">
        <v>431</v>
      </c>
      <c r="D57" s="97">
        <v>6</v>
      </c>
      <c r="E57" s="98">
        <v>48000</v>
      </c>
      <c r="F57" s="98">
        <f t="shared" si="2"/>
        <v>288000</v>
      </c>
    </row>
    <row r="58" spans="1:6" ht="45" x14ac:dyDescent="0.25">
      <c r="A58" s="96" t="s">
        <v>504</v>
      </c>
      <c r="B58" s="97" t="s">
        <v>505</v>
      </c>
      <c r="C58" s="97" t="s">
        <v>431</v>
      </c>
      <c r="D58" s="97">
        <v>18</v>
      </c>
      <c r="E58" s="98">
        <v>3500</v>
      </c>
      <c r="F58" s="98">
        <f t="shared" si="2"/>
        <v>63000</v>
      </c>
    </row>
    <row r="59" spans="1:6" ht="45" x14ac:dyDescent="0.25">
      <c r="A59" s="96" t="s">
        <v>506</v>
      </c>
      <c r="B59" s="97" t="s">
        <v>507</v>
      </c>
      <c r="C59" s="97" t="s">
        <v>431</v>
      </c>
      <c r="D59" s="97">
        <v>6</v>
      </c>
      <c r="E59" s="98">
        <v>76000</v>
      </c>
      <c r="F59" s="98">
        <f t="shared" si="2"/>
        <v>456000</v>
      </c>
    </row>
    <row r="60" spans="1:6" ht="30" x14ac:dyDescent="0.25">
      <c r="A60" s="96" t="s">
        <v>508</v>
      </c>
      <c r="B60" s="97" t="s">
        <v>509</v>
      </c>
      <c r="C60" s="97" t="s">
        <v>5</v>
      </c>
      <c r="D60" s="97">
        <v>100</v>
      </c>
      <c r="E60" s="98">
        <v>23800</v>
      </c>
      <c r="F60" s="98">
        <f t="shared" si="2"/>
        <v>2380000</v>
      </c>
    </row>
    <row r="61" spans="1:6" ht="30" x14ac:dyDescent="0.25">
      <c r="A61" s="96" t="s">
        <v>510</v>
      </c>
      <c r="B61" s="97" t="s">
        <v>511</v>
      </c>
      <c r="C61" s="97" t="s">
        <v>431</v>
      </c>
      <c r="D61" s="97">
        <v>6</v>
      </c>
      <c r="E61" s="98">
        <v>145000</v>
      </c>
      <c r="F61" s="98">
        <f t="shared" si="2"/>
        <v>870000</v>
      </c>
    </row>
    <row r="62" spans="1:6" ht="30" x14ac:dyDescent="0.25">
      <c r="A62" s="96" t="s">
        <v>512</v>
      </c>
      <c r="B62" s="97" t="s">
        <v>513</v>
      </c>
      <c r="C62" s="97" t="s">
        <v>431</v>
      </c>
      <c r="D62" s="97">
        <v>6</v>
      </c>
      <c r="E62" s="98">
        <v>55000</v>
      </c>
      <c r="F62" s="98">
        <f t="shared" si="2"/>
        <v>330000</v>
      </c>
    </row>
    <row r="63" spans="1:6" ht="30" x14ac:dyDescent="0.25">
      <c r="A63" s="96" t="s">
        <v>514</v>
      </c>
      <c r="B63" s="97" t="s">
        <v>515</v>
      </c>
      <c r="C63" s="97" t="s">
        <v>431</v>
      </c>
      <c r="D63" s="97">
        <v>6</v>
      </c>
      <c r="E63" s="98">
        <v>75000</v>
      </c>
      <c r="F63" s="98">
        <f t="shared" si="2"/>
        <v>450000</v>
      </c>
    </row>
    <row r="64" spans="1:6" x14ac:dyDescent="0.25">
      <c r="A64" s="96"/>
      <c r="B64" s="114" t="s">
        <v>516</v>
      </c>
      <c r="C64" s="114"/>
      <c r="D64" s="114"/>
      <c r="E64" s="114"/>
      <c r="F64" s="115">
        <f>SUM(F47:F63)</f>
        <v>11381000</v>
      </c>
    </row>
    <row r="65" spans="1:6" x14ac:dyDescent="0.25">
      <c r="A65" s="96"/>
      <c r="B65" s="97"/>
      <c r="C65" s="97"/>
      <c r="D65" s="97"/>
      <c r="E65" s="97"/>
      <c r="F65" s="97"/>
    </row>
    <row r="66" spans="1:6" x14ac:dyDescent="0.25">
      <c r="A66" s="96">
        <v>4</v>
      </c>
      <c r="B66" s="97" t="s">
        <v>259</v>
      </c>
      <c r="C66" s="97"/>
      <c r="D66" s="97"/>
      <c r="E66" s="97"/>
      <c r="F66" s="97"/>
    </row>
    <row r="67" spans="1:6" ht="90" x14ac:dyDescent="0.25">
      <c r="A67" s="96" t="s">
        <v>260</v>
      </c>
      <c r="B67" s="97" t="s">
        <v>413</v>
      </c>
      <c r="C67" s="97" t="s">
        <v>74</v>
      </c>
      <c r="D67" s="97">
        <v>11</v>
      </c>
      <c r="E67" s="98">
        <v>706860</v>
      </c>
      <c r="F67" s="98">
        <f>D67*E67</f>
        <v>7775460</v>
      </c>
    </row>
    <row r="68" spans="1:6" ht="90" x14ac:dyDescent="0.25">
      <c r="A68" s="96" t="s">
        <v>261</v>
      </c>
      <c r="B68" s="97" t="s">
        <v>414</v>
      </c>
      <c r="C68" s="97" t="s">
        <v>74</v>
      </c>
      <c r="D68" s="97">
        <v>11</v>
      </c>
      <c r="E68" s="98">
        <v>526210</v>
      </c>
      <c r="F68" s="98">
        <f>D68*E68</f>
        <v>5788310</v>
      </c>
    </row>
    <row r="69" spans="1:6" ht="45" x14ac:dyDescent="0.25">
      <c r="A69" s="96" t="s">
        <v>262</v>
      </c>
      <c r="B69" s="97" t="s">
        <v>415</v>
      </c>
      <c r="C69" s="97" t="s">
        <v>74</v>
      </c>
      <c r="D69" s="97">
        <v>35</v>
      </c>
      <c r="E69" s="98">
        <v>34773</v>
      </c>
      <c r="F69" s="98">
        <f>D69*E69</f>
        <v>1217055</v>
      </c>
    </row>
    <row r="70" spans="1:6" ht="45" x14ac:dyDescent="0.25">
      <c r="A70" s="96" t="s">
        <v>267</v>
      </c>
      <c r="B70" s="97" t="s">
        <v>416</v>
      </c>
      <c r="C70" s="97" t="s">
        <v>74</v>
      </c>
      <c r="D70" s="97">
        <v>40</v>
      </c>
      <c r="E70" s="98">
        <v>34773</v>
      </c>
      <c r="F70" s="98">
        <f>D70*E70</f>
        <v>1390920</v>
      </c>
    </row>
    <row r="71" spans="1:6" x14ac:dyDescent="0.25">
      <c r="A71" s="96"/>
      <c r="B71" s="97"/>
      <c r="C71" s="97"/>
      <c r="D71" s="97"/>
      <c r="E71" s="97"/>
      <c r="F71" s="97"/>
    </row>
    <row r="72" spans="1:6" x14ac:dyDescent="0.25">
      <c r="A72" s="96"/>
      <c r="B72" s="97"/>
      <c r="C72" s="97"/>
      <c r="D72" s="97"/>
      <c r="E72" s="97"/>
      <c r="F72" s="97"/>
    </row>
    <row r="73" spans="1:6" x14ac:dyDescent="0.25">
      <c r="A73" s="96"/>
      <c r="B73" s="97"/>
      <c r="C73" s="97"/>
      <c r="D73" s="97"/>
      <c r="E73" s="97"/>
      <c r="F73" s="97"/>
    </row>
    <row r="74" spans="1:6" x14ac:dyDescent="0.25">
      <c r="A74" s="96"/>
      <c r="B74" s="97"/>
      <c r="C74" s="97"/>
      <c r="D74" s="97"/>
      <c r="E74" s="97"/>
      <c r="F74" s="97"/>
    </row>
    <row r="75" spans="1:6" x14ac:dyDescent="0.25">
      <c r="A75" s="96" t="s">
        <v>0</v>
      </c>
      <c r="B75" s="97" t="s">
        <v>1</v>
      </c>
      <c r="C75" s="97" t="s">
        <v>62</v>
      </c>
      <c r="D75" s="97" t="s">
        <v>222</v>
      </c>
      <c r="E75" s="97" t="s">
        <v>3</v>
      </c>
      <c r="F75" s="97" t="s">
        <v>223</v>
      </c>
    </row>
    <row r="76" spans="1:6" ht="45" x14ac:dyDescent="0.25">
      <c r="A76" s="96" t="s">
        <v>273</v>
      </c>
      <c r="B76" s="97" t="s">
        <v>518</v>
      </c>
      <c r="C76" s="97" t="s">
        <v>74</v>
      </c>
      <c r="D76" s="97">
        <v>65</v>
      </c>
      <c r="E76" s="98">
        <v>65322.879999999997</v>
      </c>
      <c r="F76" s="117">
        <f>D76*E76</f>
        <v>4245987.2</v>
      </c>
    </row>
    <row r="77" spans="1:6" ht="45" x14ac:dyDescent="0.25">
      <c r="A77" s="96" t="s">
        <v>274</v>
      </c>
      <c r="B77" s="97" t="s">
        <v>520</v>
      </c>
      <c r="C77" s="97" t="s">
        <v>74</v>
      </c>
      <c r="D77" s="97">
        <v>40</v>
      </c>
      <c r="E77" s="98">
        <v>105810.56</v>
      </c>
      <c r="F77" s="117">
        <f t="shared" ref="F77:F92" si="3">D77*E77</f>
        <v>4232422.4000000004</v>
      </c>
    </row>
    <row r="78" spans="1:6" ht="45" x14ac:dyDescent="0.25">
      <c r="A78" s="96" t="s">
        <v>275</v>
      </c>
      <c r="B78" s="97" t="s">
        <v>519</v>
      </c>
      <c r="C78" s="97" t="s">
        <v>74</v>
      </c>
      <c r="D78" s="97">
        <v>60</v>
      </c>
      <c r="E78" s="98">
        <v>137213.44</v>
      </c>
      <c r="F78" s="117">
        <f t="shared" si="3"/>
        <v>8232806.4000000004</v>
      </c>
    </row>
    <row r="79" spans="1:6" ht="30" x14ac:dyDescent="0.25">
      <c r="A79" s="96" t="s">
        <v>276</v>
      </c>
      <c r="B79" s="97" t="s">
        <v>521</v>
      </c>
      <c r="C79" s="97" t="s">
        <v>74</v>
      </c>
      <c r="D79" s="97">
        <v>70</v>
      </c>
      <c r="E79" s="98">
        <v>498420</v>
      </c>
      <c r="F79" s="117">
        <f t="shared" si="3"/>
        <v>34889400</v>
      </c>
    </row>
    <row r="80" spans="1:6" ht="30" x14ac:dyDescent="0.25">
      <c r="A80" s="96" t="s">
        <v>278</v>
      </c>
      <c r="B80" s="97" t="s">
        <v>522</v>
      </c>
      <c r="C80" s="97" t="s">
        <v>74</v>
      </c>
      <c r="D80" s="97">
        <v>50</v>
      </c>
      <c r="E80" s="98">
        <v>498420</v>
      </c>
      <c r="F80" s="117">
        <f t="shared" si="3"/>
        <v>24921000</v>
      </c>
    </row>
    <row r="81" spans="1:6" ht="30" x14ac:dyDescent="0.25">
      <c r="A81" s="96" t="s">
        <v>279</v>
      </c>
      <c r="B81" s="97" t="s">
        <v>523</v>
      </c>
      <c r="C81" s="97" t="s">
        <v>74</v>
      </c>
      <c r="D81" s="97">
        <v>45</v>
      </c>
      <c r="E81" s="98">
        <v>199516.4</v>
      </c>
      <c r="F81" s="117">
        <f t="shared" si="3"/>
        <v>8978238</v>
      </c>
    </row>
    <row r="82" spans="1:6" ht="30" x14ac:dyDescent="0.25">
      <c r="A82" s="96" t="s">
        <v>280</v>
      </c>
      <c r="B82" s="97" t="s">
        <v>524</v>
      </c>
      <c r="C82" s="97" t="s">
        <v>74</v>
      </c>
      <c r="D82" s="97">
        <v>20</v>
      </c>
      <c r="E82" s="98">
        <v>43749.119999999995</v>
      </c>
      <c r="F82" s="117">
        <f t="shared" si="3"/>
        <v>874982.39999999991</v>
      </c>
    </row>
    <row r="83" spans="1:6" ht="30" x14ac:dyDescent="0.25">
      <c r="A83" s="96" t="s">
        <v>287</v>
      </c>
      <c r="B83" s="97" t="s">
        <v>525</v>
      </c>
      <c r="C83" s="97" t="s">
        <v>74</v>
      </c>
      <c r="D83" s="97">
        <v>3</v>
      </c>
      <c r="E83" s="98">
        <v>34773</v>
      </c>
      <c r="F83" s="117">
        <f t="shared" si="3"/>
        <v>104319</v>
      </c>
    </row>
    <row r="84" spans="1:6" ht="30" x14ac:dyDescent="0.25">
      <c r="A84" s="96" t="s">
        <v>288</v>
      </c>
      <c r="B84" s="97" t="s">
        <v>728</v>
      </c>
      <c r="C84" s="97" t="s">
        <v>74</v>
      </c>
      <c r="D84" s="97">
        <v>35</v>
      </c>
      <c r="E84" s="98">
        <v>34773</v>
      </c>
      <c r="F84" s="117">
        <f t="shared" si="3"/>
        <v>1217055</v>
      </c>
    </row>
    <row r="85" spans="1:6" ht="30" x14ac:dyDescent="0.25">
      <c r="A85" s="96" t="s">
        <v>289</v>
      </c>
      <c r="B85" s="97" t="s">
        <v>526</v>
      </c>
      <c r="C85" s="97" t="s">
        <v>74</v>
      </c>
      <c r="D85" s="97">
        <v>10</v>
      </c>
      <c r="E85" s="98">
        <v>27453</v>
      </c>
      <c r="F85" s="117">
        <f t="shared" si="3"/>
        <v>274530</v>
      </c>
    </row>
    <row r="86" spans="1:6" ht="180" x14ac:dyDescent="0.25">
      <c r="A86" s="96" t="s">
        <v>290</v>
      </c>
      <c r="B86" s="97" t="s">
        <v>425</v>
      </c>
      <c r="C86" s="97" t="s">
        <v>62</v>
      </c>
      <c r="D86" s="97">
        <v>1</v>
      </c>
      <c r="E86" s="98">
        <v>25295000</v>
      </c>
      <c r="F86" s="117">
        <f t="shared" si="3"/>
        <v>25295000</v>
      </c>
    </row>
    <row r="87" spans="1:6" ht="120" x14ac:dyDescent="0.25">
      <c r="A87" s="96" t="s">
        <v>291</v>
      </c>
      <c r="B87" s="97" t="s">
        <v>426</v>
      </c>
      <c r="C87" s="97" t="s">
        <v>62</v>
      </c>
      <c r="D87" s="97">
        <v>1</v>
      </c>
      <c r="E87" s="98">
        <v>18635000</v>
      </c>
      <c r="F87" s="117">
        <f t="shared" si="3"/>
        <v>18635000</v>
      </c>
    </row>
    <row r="88" spans="1:6" ht="90" x14ac:dyDescent="0.25">
      <c r="A88" s="96" t="s">
        <v>292</v>
      </c>
      <c r="B88" s="97" t="s">
        <v>408</v>
      </c>
      <c r="C88" s="97" t="s">
        <v>62</v>
      </c>
      <c r="D88" s="97">
        <v>1</v>
      </c>
      <c r="E88" s="98">
        <v>5964500</v>
      </c>
      <c r="F88" s="117">
        <f t="shared" si="3"/>
        <v>5964500</v>
      </c>
    </row>
    <row r="89" spans="1:6" ht="45" x14ac:dyDescent="0.25">
      <c r="A89" s="96" t="s">
        <v>308</v>
      </c>
      <c r="B89" s="97" t="s">
        <v>699</v>
      </c>
      <c r="C89" s="97" t="s">
        <v>62</v>
      </c>
      <c r="D89" s="97">
        <v>1</v>
      </c>
      <c r="E89" s="98">
        <v>905892</v>
      </c>
      <c r="F89" s="117">
        <f t="shared" si="3"/>
        <v>905892</v>
      </c>
    </row>
    <row r="90" spans="1:6" ht="45" x14ac:dyDescent="0.25">
      <c r="A90" s="96" t="s">
        <v>309</v>
      </c>
      <c r="B90" s="97" t="s">
        <v>694</v>
      </c>
      <c r="C90" s="97" t="s">
        <v>62</v>
      </c>
      <c r="D90" s="97">
        <v>1</v>
      </c>
      <c r="E90" s="98">
        <v>782756</v>
      </c>
      <c r="F90" s="117">
        <f t="shared" si="3"/>
        <v>782756</v>
      </c>
    </row>
    <row r="91" spans="1:6" ht="45" x14ac:dyDescent="0.25">
      <c r="A91" s="96" t="s">
        <v>310</v>
      </c>
      <c r="B91" s="97" t="s">
        <v>695</v>
      </c>
      <c r="C91" s="97" t="s">
        <v>62</v>
      </c>
      <c r="D91" s="97">
        <v>1</v>
      </c>
      <c r="E91" s="98">
        <v>902200</v>
      </c>
      <c r="F91" s="117">
        <f t="shared" si="3"/>
        <v>902200</v>
      </c>
    </row>
    <row r="92" spans="1:6" ht="45" x14ac:dyDescent="0.25">
      <c r="A92" s="96" t="s">
        <v>316</v>
      </c>
      <c r="B92" s="97" t="s">
        <v>696</v>
      </c>
      <c r="C92" s="97" t="s">
        <v>62</v>
      </c>
      <c r="D92" s="97">
        <v>1</v>
      </c>
      <c r="E92" s="98">
        <v>1040700</v>
      </c>
      <c r="F92" s="117">
        <f t="shared" si="3"/>
        <v>1040700</v>
      </c>
    </row>
    <row r="93" spans="1:6" x14ac:dyDescent="0.25">
      <c r="A93" s="96"/>
      <c r="B93" s="97"/>
      <c r="C93" s="97"/>
      <c r="D93" s="97"/>
      <c r="E93" s="97"/>
      <c r="F93" s="97"/>
    </row>
    <row r="94" spans="1:6" x14ac:dyDescent="0.25">
      <c r="A94" s="96"/>
      <c r="B94" s="97"/>
      <c r="C94" s="97"/>
      <c r="D94" s="97"/>
      <c r="E94" s="97"/>
      <c r="F94" s="97"/>
    </row>
    <row r="95" spans="1:6" x14ac:dyDescent="0.25">
      <c r="A95" s="96" t="s">
        <v>0</v>
      </c>
      <c r="B95" s="97" t="s">
        <v>1</v>
      </c>
      <c r="C95" s="97" t="s">
        <v>62</v>
      </c>
      <c r="D95" s="97" t="s">
        <v>222</v>
      </c>
      <c r="E95" s="97" t="s">
        <v>3</v>
      </c>
      <c r="F95" s="97" t="s">
        <v>223</v>
      </c>
    </row>
    <row r="96" spans="1:6" ht="45" x14ac:dyDescent="0.25">
      <c r="A96" s="96" t="s">
        <v>317</v>
      </c>
      <c r="B96" s="97" t="s">
        <v>697</v>
      </c>
      <c r="C96" s="97" t="s">
        <v>62</v>
      </c>
      <c r="D96" s="97">
        <v>1</v>
      </c>
      <c r="E96" s="98">
        <v>1040700</v>
      </c>
      <c r="F96" s="98">
        <f>D96*E96</f>
        <v>1040700</v>
      </c>
    </row>
    <row r="97" spans="1:6" ht="30" x14ac:dyDescent="0.25">
      <c r="A97" s="96" t="s">
        <v>318</v>
      </c>
      <c r="B97" s="97" t="s">
        <v>698</v>
      </c>
      <c r="C97" s="97" t="s">
        <v>62</v>
      </c>
      <c r="D97" s="97">
        <v>1</v>
      </c>
      <c r="E97" s="98">
        <v>421000</v>
      </c>
      <c r="F97" s="98">
        <f t="shared" ref="F97:F104" si="4">D97*E97</f>
        <v>421000</v>
      </c>
    </row>
    <row r="98" spans="1:6" ht="30" x14ac:dyDescent="0.25">
      <c r="A98" s="96" t="s">
        <v>319</v>
      </c>
      <c r="B98" s="97" t="s">
        <v>701</v>
      </c>
      <c r="C98" s="97" t="s">
        <v>62</v>
      </c>
      <c r="D98" s="97">
        <v>1</v>
      </c>
      <c r="E98" s="98">
        <v>498500</v>
      </c>
      <c r="F98" s="98">
        <f t="shared" si="4"/>
        <v>498500</v>
      </c>
    </row>
    <row r="99" spans="1:6" ht="30" x14ac:dyDescent="0.25">
      <c r="A99" s="96" t="s">
        <v>527</v>
      </c>
      <c r="B99" s="97" t="s">
        <v>703</v>
      </c>
      <c r="C99" s="97" t="s">
        <v>62</v>
      </c>
      <c r="D99" s="97">
        <v>1</v>
      </c>
      <c r="E99" s="98">
        <v>364600</v>
      </c>
      <c r="F99" s="98">
        <f t="shared" si="4"/>
        <v>364600</v>
      </c>
    </row>
    <row r="100" spans="1:6" ht="30" x14ac:dyDescent="0.25">
      <c r="A100" s="96" t="s">
        <v>528</v>
      </c>
      <c r="B100" s="97" t="s">
        <v>704</v>
      </c>
      <c r="C100" s="97" t="s">
        <v>62</v>
      </c>
      <c r="D100" s="97">
        <v>40</v>
      </c>
      <c r="E100" s="98">
        <v>16600</v>
      </c>
      <c r="F100" s="98">
        <f t="shared" si="4"/>
        <v>664000</v>
      </c>
    </row>
    <row r="101" spans="1:6" ht="30" x14ac:dyDescent="0.25">
      <c r="A101" s="96" t="s">
        <v>529</v>
      </c>
      <c r="B101" s="97" t="s">
        <v>705</v>
      </c>
      <c r="C101" s="97" t="s">
        <v>62</v>
      </c>
      <c r="D101" s="97">
        <v>14</v>
      </c>
      <c r="E101" s="98">
        <v>33620</v>
      </c>
      <c r="F101" s="98">
        <f t="shared" si="4"/>
        <v>470680</v>
      </c>
    </row>
    <row r="102" spans="1:6" ht="30" x14ac:dyDescent="0.25">
      <c r="A102" s="96" t="s">
        <v>530</v>
      </c>
      <c r="B102" s="97" t="s">
        <v>706</v>
      </c>
      <c r="C102" s="97" t="s">
        <v>62</v>
      </c>
      <c r="D102" s="97">
        <v>9</v>
      </c>
      <c r="E102" s="98">
        <v>77200</v>
      </c>
      <c r="F102" s="98">
        <f t="shared" si="4"/>
        <v>694800</v>
      </c>
    </row>
    <row r="103" spans="1:6" x14ac:dyDescent="0.25">
      <c r="A103" s="96" t="s">
        <v>531</v>
      </c>
      <c r="B103" s="97" t="s">
        <v>707</v>
      </c>
      <c r="C103" s="97" t="s">
        <v>62</v>
      </c>
      <c r="D103" s="97">
        <v>25</v>
      </c>
      <c r="E103" s="98">
        <v>21803</v>
      </c>
      <c r="F103" s="98">
        <f t="shared" si="4"/>
        <v>545075</v>
      </c>
    </row>
    <row r="104" spans="1:6" x14ac:dyDescent="0.25">
      <c r="A104" s="96" t="s">
        <v>702</v>
      </c>
      <c r="B104" s="97" t="s">
        <v>708</v>
      </c>
      <c r="C104" s="97" t="s">
        <v>62</v>
      </c>
      <c r="D104" s="97">
        <v>2</v>
      </c>
      <c r="E104" s="98">
        <v>41100</v>
      </c>
      <c r="F104" s="98">
        <f t="shared" si="4"/>
        <v>82200</v>
      </c>
    </row>
    <row r="105" spans="1:6" x14ac:dyDescent="0.25">
      <c r="A105" s="96"/>
      <c r="B105" s="114" t="s">
        <v>320</v>
      </c>
      <c r="C105" s="114"/>
      <c r="D105" s="114"/>
      <c r="E105" s="114"/>
      <c r="F105" s="115">
        <f>SUM(F67:F104)</f>
        <v>162450088.40000001</v>
      </c>
    </row>
    <row r="106" spans="1:6" x14ac:dyDescent="0.25">
      <c r="A106" s="96"/>
      <c r="B106" s="97"/>
      <c r="C106" s="97"/>
      <c r="D106" s="97"/>
      <c r="E106" s="97"/>
      <c r="F106" s="97"/>
    </row>
    <row r="107" spans="1:6" x14ac:dyDescent="0.25">
      <c r="A107" s="96">
        <v>5</v>
      </c>
      <c r="B107" s="97" t="s">
        <v>729</v>
      </c>
      <c r="C107" s="97"/>
      <c r="D107" s="97"/>
      <c r="E107" s="97"/>
      <c r="F107" s="97"/>
    </row>
    <row r="108" spans="1:6" ht="45" x14ac:dyDescent="0.25">
      <c r="A108" s="96" t="s">
        <v>39</v>
      </c>
      <c r="B108" s="97" t="s">
        <v>321</v>
      </c>
      <c r="C108" s="97" t="s">
        <v>5</v>
      </c>
      <c r="D108" s="97">
        <v>120</v>
      </c>
      <c r="E108" s="98">
        <v>23503.13</v>
      </c>
      <c r="F108" s="117">
        <f>D108*E108</f>
        <v>2820375.6</v>
      </c>
    </row>
    <row r="109" spans="1:6" ht="45" x14ac:dyDescent="0.25">
      <c r="A109" s="96" t="s">
        <v>41</v>
      </c>
      <c r="B109" s="97" t="s">
        <v>322</v>
      </c>
      <c r="C109" s="97" t="s">
        <v>5</v>
      </c>
      <c r="D109" s="97">
        <v>120</v>
      </c>
      <c r="E109" s="98">
        <v>26523.180800000002</v>
      </c>
      <c r="F109" s="117">
        <f t="shared" ref="F109:F117" si="5">D109*E109</f>
        <v>3182781.6960000005</v>
      </c>
    </row>
    <row r="110" spans="1:6" ht="45" x14ac:dyDescent="0.25">
      <c r="A110" s="96" t="s">
        <v>42</v>
      </c>
      <c r="B110" s="97" t="s">
        <v>329</v>
      </c>
      <c r="C110" s="97" t="s">
        <v>5</v>
      </c>
      <c r="D110" s="97">
        <v>90</v>
      </c>
      <c r="E110" s="98">
        <v>38852</v>
      </c>
      <c r="F110" s="117">
        <f t="shared" si="5"/>
        <v>3496680</v>
      </c>
    </row>
    <row r="111" spans="1:6" ht="60" x14ac:dyDescent="0.25">
      <c r="A111" s="96" t="s">
        <v>43</v>
      </c>
      <c r="B111" s="97" t="s">
        <v>99</v>
      </c>
      <c r="C111" s="97" t="s">
        <v>46</v>
      </c>
      <c r="D111" s="97">
        <v>54</v>
      </c>
      <c r="E111" s="98">
        <v>285270</v>
      </c>
      <c r="F111" s="117">
        <f t="shared" si="5"/>
        <v>15404580</v>
      </c>
    </row>
    <row r="112" spans="1:6" ht="60" x14ac:dyDescent="0.25">
      <c r="A112" s="96" t="s">
        <v>44</v>
      </c>
      <c r="B112" s="97" t="s">
        <v>709</v>
      </c>
      <c r="C112" s="97" t="s">
        <v>46</v>
      </c>
      <c r="D112" s="97">
        <v>111</v>
      </c>
      <c r="E112" s="98">
        <v>203560</v>
      </c>
      <c r="F112" s="117">
        <f t="shared" si="5"/>
        <v>22595160</v>
      </c>
    </row>
    <row r="113" spans="1:6" ht="45" x14ac:dyDescent="0.25">
      <c r="A113" s="96" t="s">
        <v>710</v>
      </c>
      <c r="B113" s="97" t="s">
        <v>714</v>
      </c>
      <c r="C113" s="97" t="s">
        <v>5</v>
      </c>
      <c r="D113" s="97">
        <v>500</v>
      </c>
      <c r="E113" s="98">
        <v>15615</v>
      </c>
      <c r="F113" s="117">
        <f t="shared" si="5"/>
        <v>7807500</v>
      </c>
    </row>
    <row r="114" spans="1:6" ht="45" x14ac:dyDescent="0.25">
      <c r="A114" s="96" t="s">
        <v>711</v>
      </c>
      <c r="B114" s="97" t="s">
        <v>328</v>
      </c>
      <c r="C114" s="97" t="s">
        <v>5</v>
      </c>
      <c r="D114" s="97">
        <v>20</v>
      </c>
      <c r="E114" s="98">
        <v>36180.587599999999</v>
      </c>
      <c r="F114" s="117">
        <f t="shared" si="5"/>
        <v>723611.75199999998</v>
      </c>
    </row>
    <row r="115" spans="1:6" ht="30" x14ac:dyDescent="0.25">
      <c r="A115" s="96" t="s">
        <v>712</v>
      </c>
      <c r="B115" s="97" t="s">
        <v>581</v>
      </c>
      <c r="C115" s="97" t="s">
        <v>5</v>
      </c>
      <c r="D115" s="97">
        <v>75</v>
      </c>
      <c r="E115" s="98">
        <v>42098.58</v>
      </c>
      <c r="F115" s="117">
        <f t="shared" si="5"/>
        <v>3157393.5</v>
      </c>
    </row>
    <row r="116" spans="1:6" ht="45" x14ac:dyDescent="0.25">
      <c r="A116" s="96" t="s">
        <v>713</v>
      </c>
      <c r="B116" s="97" t="s">
        <v>330</v>
      </c>
      <c r="C116" s="97" t="s">
        <v>46</v>
      </c>
      <c r="D116" s="97">
        <v>20</v>
      </c>
      <c r="E116" s="98">
        <v>169107.6</v>
      </c>
      <c r="F116" s="117">
        <f t="shared" si="5"/>
        <v>3382152</v>
      </c>
    </row>
    <row r="117" spans="1:6" ht="30" x14ac:dyDescent="0.25">
      <c r="A117" s="96"/>
      <c r="B117" s="97" t="s">
        <v>447</v>
      </c>
      <c r="C117" s="97" t="s">
        <v>431</v>
      </c>
      <c r="D117" s="97">
        <v>2</v>
      </c>
      <c r="E117" s="98">
        <v>681000</v>
      </c>
      <c r="F117" s="117">
        <f t="shared" si="5"/>
        <v>1362000</v>
      </c>
    </row>
    <row r="118" spans="1:6" x14ac:dyDescent="0.25">
      <c r="A118" s="96"/>
      <c r="B118" s="114" t="s">
        <v>100</v>
      </c>
      <c r="C118" s="114"/>
      <c r="D118" s="114"/>
      <c r="E118" s="114"/>
      <c r="F118" s="115">
        <f>SUM(F108:F117)</f>
        <v>63932234.548</v>
      </c>
    </row>
    <row r="119" spans="1:6" x14ac:dyDescent="0.25">
      <c r="A119" s="96"/>
      <c r="B119" s="97"/>
      <c r="C119" s="97"/>
      <c r="D119" s="97"/>
      <c r="E119" s="97"/>
      <c r="F119" s="97"/>
    </row>
    <row r="120" spans="1:6" x14ac:dyDescent="0.25">
      <c r="A120" s="96">
        <v>6</v>
      </c>
      <c r="B120" s="97" t="s">
        <v>47</v>
      </c>
      <c r="C120" s="97"/>
      <c r="D120" s="97"/>
      <c r="E120" s="97"/>
      <c r="F120" s="97"/>
    </row>
    <row r="121" spans="1:6" ht="75" x14ac:dyDescent="0.25">
      <c r="A121" s="96" t="s">
        <v>48</v>
      </c>
      <c r="B121" s="97" t="s">
        <v>343</v>
      </c>
      <c r="C121" s="97" t="s">
        <v>46</v>
      </c>
      <c r="D121" s="97">
        <v>241</v>
      </c>
      <c r="E121" s="98">
        <v>83778.755999999994</v>
      </c>
      <c r="F121" s="117">
        <f>D121*E121</f>
        <v>20190680.195999999</v>
      </c>
    </row>
    <row r="122" spans="1:6" ht="60" x14ac:dyDescent="0.25">
      <c r="A122" s="96" t="s">
        <v>49</v>
      </c>
      <c r="B122" s="97" t="s">
        <v>57</v>
      </c>
      <c r="C122" s="97" t="s">
        <v>46</v>
      </c>
      <c r="D122" s="97">
        <v>7</v>
      </c>
      <c r="E122" s="98">
        <v>137563.4</v>
      </c>
      <c r="F122" s="117">
        <f>D122*E122</f>
        <v>962943.79999999993</v>
      </c>
    </row>
    <row r="123" spans="1:6" ht="60" x14ac:dyDescent="0.25">
      <c r="A123" s="96" t="s">
        <v>50</v>
      </c>
      <c r="B123" s="97" t="s">
        <v>344</v>
      </c>
      <c r="C123" s="97" t="s">
        <v>46</v>
      </c>
      <c r="D123" s="97">
        <v>32</v>
      </c>
      <c r="E123" s="98">
        <v>85127.375999999989</v>
      </c>
      <c r="F123" s="117">
        <f>D123*E123</f>
        <v>2724076.0319999997</v>
      </c>
    </row>
    <row r="124" spans="1:6" x14ac:dyDescent="0.25">
      <c r="A124" s="96"/>
      <c r="B124" s="97"/>
      <c r="C124" s="97"/>
      <c r="D124" s="97"/>
      <c r="E124" s="97"/>
      <c r="F124" s="97"/>
    </row>
    <row r="125" spans="1:6" x14ac:dyDescent="0.25">
      <c r="A125" s="96" t="s">
        <v>0</v>
      </c>
      <c r="B125" s="97" t="s">
        <v>1</v>
      </c>
      <c r="C125" s="97" t="s">
        <v>62</v>
      </c>
      <c r="D125" s="97" t="s">
        <v>222</v>
      </c>
      <c r="E125" s="97" t="s">
        <v>3</v>
      </c>
      <c r="F125" s="97" t="s">
        <v>223</v>
      </c>
    </row>
    <row r="126" spans="1:6" ht="105" x14ac:dyDescent="0.25">
      <c r="A126" s="96" t="s">
        <v>162</v>
      </c>
      <c r="B126" s="97" t="s">
        <v>254</v>
      </c>
      <c r="C126" s="97" t="s">
        <v>46</v>
      </c>
      <c r="D126" s="97">
        <v>53</v>
      </c>
      <c r="E126" s="98">
        <v>53859.822400000005</v>
      </c>
      <c r="F126" s="117">
        <f>D126*E126</f>
        <v>2854570.5872000004</v>
      </c>
    </row>
    <row r="127" spans="1:6" ht="105" x14ac:dyDescent="0.25">
      <c r="A127" s="96" t="s">
        <v>163</v>
      </c>
      <c r="B127" s="97" t="s">
        <v>255</v>
      </c>
      <c r="C127" s="97" t="s">
        <v>46</v>
      </c>
      <c r="D127" s="97">
        <v>15</v>
      </c>
      <c r="E127" s="98">
        <v>70659.822400000005</v>
      </c>
      <c r="F127" s="117">
        <f t="shared" ref="F127:F136" si="6">D127*E127</f>
        <v>1059897.3360000001</v>
      </c>
    </row>
    <row r="128" spans="1:6" ht="105" x14ac:dyDescent="0.25">
      <c r="A128" s="96" t="s">
        <v>164</v>
      </c>
      <c r="B128" s="97" t="s">
        <v>256</v>
      </c>
      <c r="C128" s="97"/>
      <c r="D128" s="97">
        <v>6</v>
      </c>
      <c r="E128" s="98">
        <v>86459.822400000005</v>
      </c>
      <c r="F128" s="117">
        <f t="shared" si="6"/>
        <v>518758.93440000003</v>
      </c>
    </row>
    <row r="129" spans="1:6" ht="105" x14ac:dyDescent="0.25">
      <c r="A129" s="96" t="s">
        <v>165</v>
      </c>
      <c r="B129" s="97" t="s">
        <v>253</v>
      </c>
      <c r="C129" s="97" t="s">
        <v>46</v>
      </c>
      <c r="D129" s="97">
        <v>12</v>
      </c>
      <c r="E129" s="98">
        <v>83896.22</v>
      </c>
      <c r="F129" s="117">
        <f t="shared" si="6"/>
        <v>1006754.64</v>
      </c>
    </row>
    <row r="130" spans="1:6" ht="105" x14ac:dyDescent="0.25">
      <c r="A130" s="96" t="s">
        <v>166</v>
      </c>
      <c r="B130" s="97" t="s">
        <v>257</v>
      </c>
      <c r="C130" s="97" t="s">
        <v>46</v>
      </c>
      <c r="D130" s="97">
        <v>1</v>
      </c>
      <c r="E130" s="98">
        <v>109859.8224</v>
      </c>
      <c r="F130" s="117">
        <f t="shared" si="6"/>
        <v>109859.8224</v>
      </c>
    </row>
    <row r="131" spans="1:6" ht="105" x14ac:dyDescent="0.25">
      <c r="A131" s="96" t="s">
        <v>167</v>
      </c>
      <c r="B131" s="97" t="s">
        <v>251</v>
      </c>
      <c r="C131" s="97" t="s">
        <v>46</v>
      </c>
      <c r="D131" s="97">
        <v>177</v>
      </c>
      <c r="E131" s="98">
        <v>70000.959999999992</v>
      </c>
      <c r="F131" s="117">
        <f t="shared" si="6"/>
        <v>12390169.919999998</v>
      </c>
    </row>
    <row r="132" spans="1:6" ht="90" x14ac:dyDescent="0.25">
      <c r="A132" s="96" t="s">
        <v>168</v>
      </c>
      <c r="B132" s="97" t="s">
        <v>101</v>
      </c>
      <c r="C132" s="97" t="s">
        <v>46</v>
      </c>
      <c r="D132" s="97">
        <v>3</v>
      </c>
      <c r="E132" s="98">
        <v>132440.95999999999</v>
      </c>
      <c r="F132" s="117">
        <f t="shared" si="6"/>
        <v>397322.88</v>
      </c>
    </row>
    <row r="133" spans="1:6" ht="105" x14ac:dyDescent="0.25">
      <c r="A133" s="96" t="s">
        <v>169</v>
      </c>
      <c r="B133" s="97" t="s">
        <v>135</v>
      </c>
      <c r="C133" s="97" t="s">
        <v>46</v>
      </c>
      <c r="D133" s="97">
        <v>10</v>
      </c>
      <c r="E133" s="98">
        <v>93570.760000000009</v>
      </c>
      <c r="F133" s="117">
        <f t="shared" si="6"/>
        <v>935707.60000000009</v>
      </c>
    </row>
    <row r="134" spans="1:6" ht="120" x14ac:dyDescent="0.25">
      <c r="A134" s="96" t="s">
        <v>51</v>
      </c>
      <c r="B134" s="97" t="s">
        <v>252</v>
      </c>
      <c r="C134" s="97" t="s">
        <v>46</v>
      </c>
      <c r="D134" s="97">
        <v>101</v>
      </c>
      <c r="E134" s="98">
        <v>77270.760000000009</v>
      </c>
      <c r="F134" s="117">
        <f t="shared" si="6"/>
        <v>7804346.7600000007</v>
      </c>
    </row>
    <row r="135" spans="1:6" ht="30" x14ac:dyDescent="0.25">
      <c r="A135" s="96" t="s">
        <v>52</v>
      </c>
      <c r="B135" s="97" t="s">
        <v>53</v>
      </c>
      <c r="C135" s="97" t="s">
        <v>46</v>
      </c>
      <c r="D135" s="97">
        <v>6</v>
      </c>
      <c r="E135" s="98">
        <v>142304.6</v>
      </c>
      <c r="F135" s="117">
        <f t="shared" si="6"/>
        <v>853827.60000000009</v>
      </c>
    </row>
    <row r="136" spans="1:6" x14ac:dyDescent="0.25">
      <c r="A136" s="96" t="s">
        <v>248</v>
      </c>
      <c r="B136" s="97" t="s">
        <v>54</v>
      </c>
      <c r="C136" s="97" t="s">
        <v>5</v>
      </c>
      <c r="D136" s="97">
        <v>800</v>
      </c>
      <c r="E136" s="98">
        <v>7510</v>
      </c>
      <c r="F136" s="117">
        <f t="shared" si="6"/>
        <v>6008000</v>
      </c>
    </row>
    <row r="137" spans="1:6" x14ac:dyDescent="0.25">
      <c r="A137" s="96"/>
      <c r="B137" s="114" t="s">
        <v>727</v>
      </c>
      <c r="C137" s="114"/>
      <c r="D137" s="114"/>
      <c r="E137" s="114"/>
      <c r="F137" s="115">
        <f>SUM(F121:F136)</f>
        <v>57816916.107999995</v>
      </c>
    </row>
    <row r="138" spans="1:6" x14ac:dyDescent="0.25">
      <c r="A138" s="96" t="s">
        <v>0</v>
      </c>
      <c r="B138" s="97" t="s">
        <v>1</v>
      </c>
      <c r="C138" s="97" t="s">
        <v>62</v>
      </c>
      <c r="D138" s="97" t="s">
        <v>222</v>
      </c>
      <c r="E138" s="97" t="s">
        <v>3</v>
      </c>
      <c r="F138" s="97" t="s">
        <v>223</v>
      </c>
    </row>
    <row r="139" spans="1:6" x14ac:dyDescent="0.25">
      <c r="A139" s="96">
        <v>7</v>
      </c>
      <c r="B139" s="97" t="s">
        <v>170</v>
      </c>
      <c r="C139" s="97"/>
      <c r="D139" s="97"/>
      <c r="E139" s="97"/>
      <c r="F139" s="97"/>
    </row>
    <row r="140" spans="1:6" ht="60" x14ac:dyDescent="0.25">
      <c r="A140" s="96" t="s">
        <v>171</v>
      </c>
      <c r="B140" s="97" t="s">
        <v>245</v>
      </c>
      <c r="C140" s="97" t="s">
        <v>172</v>
      </c>
      <c r="D140" s="97">
        <v>1</v>
      </c>
      <c r="E140" s="98">
        <v>4694300</v>
      </c>
      <c r="F140" s="98">
        <f>D140*E140</f>
        <v>4694300</v>
      </c>
    </row>
    <row r="141" spans="1:6" ht="30" x14ac:dyDescent="0.25">
      <c r="A141" s="96" t="s">
        <v>181</v>
      </c>
      <c r="B141" s="97" t="s">
        <v>246</v>
      </c>
      <c r="C141" s="97" t="s">
        <v>172</v>
      </c>
      <c r="D141" s="97">
        <v>8</v>
      </c>
      <c r="E141" s="98">
        <v>145116</v>
      </c>
      <c r="F141" s="98">
        <f t="shared" ref="F141:F151" si="7">D141*E141</f>
        <v>1160928</v>
      </c>
    </row>
    <row r="142" spans="1:6" ht="30" x14ac:dyDescent="0.25">
      <c r="A142" s="96" t="s">
        <v>182</v>
      </c>
      <c r="B142" s="97" t="s">
        <v>177</v>
      </c>
      <c r="C142" s="97" t="s">
        <v>172</v>
      </c>
      <c r="D142" s="97">
        <v>8</v>
      </c>
      <c r="E142" s="98">
        <v>1172840</v>
      </c>
      <c r="F142" s="98">
        <f t="shared" si="7"/>
        <v>9382720</v>
      </c>
    </row>
    <row r="143" spans="1:6" ht="60" x14ac:dyDescent="0.25">
      <c r="A143" s="96" t="s">
        <v>183</v>
      </c>
      <c r="B143" s="97" t="s">
        <v>347</v>
      </c>
      <c r="C143" s="97" t="s">
        <v>173</v>
      </c>
      <c r="D143" s="97">
        <v>106</v>
      </c>
      <c r="E143" s="98">
        <v>133720.734</v>
      </c>
      <c r="F143" s="98">
        <f t="shared" si="7"/>
        <v>14174397.804</v>
      </c>
    </row>
    <row r="144" spans="1:6" ht="60" x14ac:dyDescent="0.25">
      <c r="A144" s="96" t="s">
        <v>184</v>
      </c>
      <c r="B144" s="97" t="s">
        <v>717</v>
      </c>
      <c r="C144" s="97" t="s">
        <v>174</v>
      </c>
      <c r="D144" s="97">
        <v>22</v>
      </c>
      <c r="E144" s="98">
        <v>72233.417600000001</v>
      </c>
      <c r="F144" s="98">
        <f t="shared" si="7"/>
        <v>1589135.1872</v>
      </c>
    </row>
    <row r="145" spans="1:6" x14ac:dyDescent="0.25">
      <c r="A145" s="96" t="s">
        <v>185</v>
      </c>
      <c r="B145" s="97" t="s">
        <v>718</v>
      </c>
      <c r="C145" s="97" t="s">
        <v>5</v>
      </c>
      <c r="D145" s="97">
        <v>10420</v>
      </c>
      <c r="E145" s="98">
        <v>3576</v>
      </c>
      <c r="F145" s="98">
        <f t="shared" si="7"/>
        <v>37261920</v>
      </c>
    </row>
    <row r="146" spans="1:6" ht="30" x14ac:dyDescent="0.25">
      <c r="A146" s="96" t="s">
        <v>186</v>
      </c>
      <c r="B146" s="97" t="s">
        <v>721</v>
      </c>
      <c r="C146" s="97" t="s">
        <v>46</v>
      </c>
      <c r="D146" s="97">
        <v>128</v>
      </c>
      <c r="E146" s="98">
        <v>31163.399999999998</v>
      </c>
      <c r="F146" s="98">
        <f t="shared" si="7"/>
        <v>3988915.1999999997</v>
      </c>
    </row>
    <row r="147" spans="1:6" x14ac:dyDescent="0.25">
      <c r="A147" s="96" t="s">
        <v>187</v>
      </c>
      <c r="B147" s="97" t="s">
        <v>722</v>
      </c>
      <c r="C147" s="97" t="s">
        <v>46</v>
      </c>
      <c r="D147" s="97">
        <v>222</v>
      </c>
      <c r="E147" s="98">
        <v>19720</v>
      </c>
      <c r="F147" s="98">
        <f t="shared" si="7"/>
        <v>4377840</v>
      </c>
    </row>
    <row r="148" spans="1:6" x14ac:dyDescent="0.25">
      <c r="A148" s="96" t="s">
        <v>188</v>
      </c>
      <c r="B148" s="97" t="s">
        <v>179</v>
      </c>
      <c r="C148" s="97" t="s">
        <v>46</v>
      </c>
      <c r="D148" s="97">
        <v>222</v>
      </c>
      <c r="E148" s="98">
        <v>8500</v>
      </c>
      <c r="F148" s="98">
        <f t="shared" si="7"/>
        <v>1887000</v>
      </c>
    </row>
    <row r="149" spans="1:6" ht="60" x14ac:dyDescent="0.25">
      <c r="A149" s="96" t="s">
        <v>189</v>
      </c>
      <c r="B149" s="97" t="s">
        <v>719</v>
      </c>
      <c r="C149" s="97" t="s">
        <v>46</v>
      </c>
      <c r="D149" s="97">
        <v>2</v>
      </c>
      <c r="E149" s="98">
        <v>1210790.48</v>
      </c>
      <c r="F149" s="98">
        <f t="shared" si="7"/>
        <v>2421580.96</v>
      </c>
    </row>
    <row r="150" spans="1:6" ht="30" x14ac:dyDescent="0.25">
      <c r="A150" s="96" t="s">
        <v>190</v>
      </c>
      <c r="B150" s="97" t="s">
        <v>723</v>
      </c>
      <c r="C150" s="97" t="s">
        <v>76</v>
      </c>
      <c r="D150" s="97">
        <v>1</v>
      </c>
      <c r="E150" s="98">
        <v>1585000</v>
      </c>
      <c r="F150" s="98">
        <f t="shared" si="7"/>
        <v>1585000</v>
      </c>
    </row>
    <row r="151" spans="1:6" ht="45" x14ac:dyDescent="0.25">
      <c r="A151" s="96" t="s">
        <v>404</v>
      </c>
      <c r="B151" s="97" t="s">
        <v>720</v>
      </c>
      <c r="C151" s="97" t="s">
        <v>76</v>
      </c>
      <c r="D151" s="97">
        <v>1</v>
      </c>
      <c r="E151" s="98">
        <v>4228049.12</v>
      </c>
      <c r="F151" s="98">
        <f t="shared" si="7"/>
        <v>4228049.12</v>
      </c>
    </row>
    <row r="152" spans="1:6" x14ac:dyDescent="0.25">
      <c r="A152" s="96"/>
      <c r="B152" s="114" t="s">
        <v>221</v>
      </c>
      <c r="C152" s="114"/>
      <c r="D152" s="114"/>
      <c r="E152" s="114"/>
      <c r="F152" s="115">
        <f>SUM(F140:F151)</f>
        <v>86751786.271200001</v>
      </c>
    </row>
    <row r="153" spans="1:6" x14ac:dyDescent="0.25">
      <c r="A153" s="96"/>
      <c r="B153" s="97"/>
      <c r="C153" s="97"/>
      <c r="D153" s="97"/>
      <c r="E153" s="97"/>
      <c r="F153" s="97"/>
    </row>
    <row r="154" spans="1:6" x14ac:dyDescent="0.25">
      <c r="A154" s="96">
        <v>8</v>
      </c>
      <c r="B154" s="97" t="s">
        <v>224</v>
      </c>
      <c r="C154" s="97"/>
      <c r="D154" s="97"/>
      <c r="E154" s="97"/>
      <c r="F154" s="97"/>
    </row>
    <row r="155" spans="1:6" ht="30" x14ac:dyDescent="0.25">
      <c r="A155" s="96" t="s">
        <v>225</v>
      </c>
      <c r="B155" s="97" t="s">
        <v>258</v>
      </c>
      <c r="C155" s="97" t="s">
        <v>46</v>
      </c>
      <c r="D155" s="97">
        <v>142</v>
      </c>
      <c r="E155" s="98">
        <v>326420</v>
      </c>
      <c r="F155" s="98">
        <f>D155*E155</f>
        <v>46351640</v>
      </c>
    </row>
    <row r="156" spans="1:6" ht="30" x14ac:dyDescent="0.25">
      <c r="A156" s="96" t="s">
        <v>226</v>
      </c>
      <c r="B156" s="97" t="s">
        <v>739</v>
      </c>
      <c r="C156" s="97" t="s">
        <v>46</v>
      </c>
      <c r="D156" s="97">
        <v>116</v>
      </c>
      <c r="E156" s="98">
        <v>186460</v>
      </c>
      <c r="F156" s="98">
        <f t="shared" ref="F156:F161" si="8">D156*E156</f>
        <v>21629360</v>
      </c>
    </row>
    <row r="157" spans="1:6" ht="30" x14ac:dyDescent="0.25">
      <c r="A157" s="96" t="s">
        <v>227</v>
      </c>
      <c r="B157" s="97" t="s">
        <v>407</v>
      </c>
      <c r="C157" s="97" t="s">
        <v>46</v>
      </c>
      <c r="D157" s="97">
        <v>3</v>
      </c>
      <c r="E157" s="98">
        <v>352500</v>
      </c>
      <c r="F157" s="98">
        <f t="shared" si="8"/>
        <v>1057500</v>
      </c>
    </row>
    <row r="158" spans="1:6" ht="45" x14ac:dyDescent="0.25">
      <c r="A158" s="96" t="s">
        <v>228</v>
      </c>
      <c r="B158" s="97" t="s">
        <v>230</v>
      </c>
      <c r="C158" s="97" t="s">
        <v>46</v>
      </c>
      <c r="D158" s="97">
        <v>10</v>
      </c>
      <c r="E158" s="98">
        <v>248859.99999999997</v>
      </c>
      <c r="F158" s="98">
        <f t="shared" si="8"/>
        <v>2488599.9999999995</v>
      </c>
    </row>
    <row r="159" spans="1:6" ht="30" x14ac:dyDescent="0.25">
      <c r="A159" s="96" t="s">
        <v>229</v>
      </c>
      <c r="B159" s="97" t="s">
        <v>239</v>
      </c>
      <c r="C159" s="97" t="s">
        <v>46</v>
      </c>
      <c r="D159" s="97">
        <v>12</v>
      </c>
      <c r="E159" s="98">
        <v>93240</v>
      </c>
      <c r="F159" s="98">
        <f t="shared" si="8"/>
        <v>1118880</v>
      </c>
    </row>
    <row r="160" spans="1:6" ht="30" x14ac:dyDescent="0.25">
      <c r="A160" s="96" t="s">
        <v>232</v>
      </c>
      <c r="B160" s="97" t="s">
        <v>231</v>
      </c>
      <c r="C160" s="97" t="s">
        <v>46</v>
      </c>
      <c r="D160" s="97">
        <v>28</v>
      </c>
      <c r="E160" s="98">
        <v>93820</v>
      </c>
      <c r="F160" s="98">
        <f t="shared" si="8"/>
        <v>2626960</v>
      </c>
    </row>
    <row r="161" spans="1:7" ht="30" x14ac:dyDescent="0.25">
      <c r="A161" s="96">
        <v>8.6999999999999993</v>
      </c>
      <c r="B161" s="97" t="s">
        <v>243</v>
      </c>
      <c r="C161" s="97" t="s">
        <v>46</v>
      </c>
      <c r="D161" s="97">
        <v>15</v>
      </c>
      <c r="E161" s="98">
        <v>302828</v>
      </c>
      <c r="F161" s="98">
        <f t="shared" si="8"/>
        <v>4542420</v>
      </c>
    </row>
    <row r="162" spans="1:7" x14ac:dyDescent="0.25">
      <c r="A162" s="96"/>
      <c r="B162" s="114" t="s">
        <v>242</v>
      </c>
      <c r="C162" s="114"/>
      <c r="D162" s="114"/>
      <c r="E162" s="114"/>
      <c r="F162" s="115">
        <f>SUM(F155:F161)</f>
        <v>79815360</v>
      </c>
    </row>
    <row r="163" spans="1:7" x14ac:dyDescent="0.25">
      <c r="A163" s="96"/>
      <c r="B163" s="97"/>
      <c r="C163" s="97"/>
      <c r="D163" s="97"/>
      <c r="E163" s="97"/>
      <c r="F163" s="97"/>
    </row>
    <row r="164" spans="1:7" x14ac:dyDescent="0.25">
      <c r="A164" s="96">
        <v>9</v>
      </c>
      <c r="B164" s="97" t="s">
        <v>348</v>
      </c>
      <c r="C164" s="97"/>
      <c r="D164" s="97"/>
      <c r="E164" s="97"/>
      <c r="F164" s="97"/>
    </row>
    <row r="165" spans="1:7" ht="30" x14ac:dyDescent="0.25">
      <c r="A165" s="96" t="s">
        <v>381</v>
      </c>
      <c r="B165" s="97" t="s">
        <v>715</v>
      </c>
      <c r="C165" s="97" t="s">
        <v>74</v>
      </c>
      <c r="D165" s="97">
        <v>100</v>
      </c>
      <c r="E165" s="98">
        <v>33509.775999999998</v>
      </c>
      <c r="F165" s="117">
        <f>D165*E165</f>
        <v>3350977.5999999996</v>
      </c>
    </row>
    <row r="166" spans="1:7" ht="30" x14ac:dyDescent="0.25">
      <c r="A166" s="96" t="s">
        <v>382</v>
      </c>
      <c r="B166" s="97" t="s">
        <v>716</v>
      </c>
      <c r="C166" s="97" t="s">
        <v>74</v>
      </c>
      <c r="D166" s="97">
        <v>90</v>
      </c>
      <c r="E166" s="98">
        <v>16155.296</v>
      </c>
      <c r="F166" s="117">
        <f>D166*E166</f>
        <v>1453976.6400000001</v>
      </c>
    </row>
    <row r="167" spans="1:7" ht="30" x14ac:dyDescent="0.25">
      <c r="A167" s="96" t="s">
        <v>383</v>
      </c>
      <c r="B167" s="97" t="s">
        <v>724</v>
      </c>
      <c r="C167" s="97" t="s">
        <v>74</v>
      </c>
      <c r="D167" s="97">
        <v>180</v>
      </c>
      <c r="E167" s="98">
        <v>12178.096</v>
      </c>
      <c r="F167" s="117">
        <f>D167*E167</f>
        <v>2192057.2799999998</v>
      </c>
      <c r="G167" s="95" t="s">
        <v>740</v>
      </c>
    </row>
    <row r="168" spans="1:7" x14ac:dyDescent="0.25">
      <c r="A168" s="96"/>
      <c r="B168" s="97"/>
      <c r="C168" s="97"/>
      <c r="D168" s="97"/>
      <c r="E168" s="97"/>
      <c r="F168" s="97"/>
    </row>
    <row r="169" spans="1:7" x14ac:dyDescent="0.25">
      <c r="A169" s="96" t="s">
        <v>0</v>
      </c>
      <c r="B169" s="97" t="s">
        <v>1</v>
      </c>
      <c r="C169" s="97" t="s">
        <v>62</v>
      </c>
      <c r="D169" s="97" t="s">
        <v>222</v>
      </c>
      <c r="E169" s="97" t="s">
        <v>3</v>
      </c>
      <c r="F169" s="97" t="s">
        <v>223</v>
      </c>
    </row>
    <row r="170" spans="1:7" ht="30" x14ac:dyDescent="0.25">
      <c r="A170" s="96" t="s">
        <v>384</v>
      </c>
      <c r="B170" s="97" t="s">
        <v>741</v>
      </c>
      <c r="C170" s="97" t="s">
        <v>74</v>
      </c>
      <c r="D170" s="97">
        <v>180</v>
      </c>
      <c r="E170" s="98">
        <v>8000</v>
      </c>
      <c r="F170" s="98">
        <f>D170*E170</f>
        <v>1440000</v>
      </c>
    </row>
    <row r="171" spans="1:7" ht="45" x14ac:dyDescent="0.25">
      <c r="A171" s="96" t="s">
        <v>385</v>
      </c>
      <c r="B171" s="97" t="s">
        <v>725</v>
      </c>
      <c r="C171" s="97" t="s">
        <v>76</v>
      </c>
      <c r="D171" s="97">
        <v>1</v>
      </c>
      <c r="E171" s="98">
        <v>1067742.8</v>
      </c>
      <c r="F171" s="98">
        <f>D171*E171</f>
        <v>1067742.8</v>
      </c>
    </row>
    <row r="172" spans="1:7" x14ac:dyDescent="0.25">
      <c r="A172" s="96"/>
      <c r="B172" s="114" t="s">
        <v>380</v>
      </c>
      <c r="C172" s="114"/>
      <c r="D172" s="114"/>
      <c r="E172" s="114"/>
      <c r="F172" s="115">
        <f>SUM(F165:F171)</f>
        <v>9504754.3200000003</v>
      </c>
    </row>
    <row r="173" spans="1:7" x14ac:dyDescent="0.25">
      <c r="A173" s="96"/>
      <c r="B173" s="97"/>
      <c r="C173" s="97"/>
      <c r="D173" s="97"/>
      <c r="E173" s="97"/>
      <c r="F173" s="97"/>
    </row>
    <row r="174" spans="1:7" x14ac:dyDescent="0.25">
      <c r="A174" s="96">
        <v>10</v>
      </c>
      <c r="B174" s="97" t="s">
        <v>405</v>
      </c>
      <c r="C174" s="97"/>
      <c r="D174" s="97"/>
      <c r="E174" s="97"/>
      <c r="F174" s="97"/>
    </row>
    <row r="175" spans="1:7" x14ac:dyDescent="0.25">
      <c r="A175" s="96"/>
      <c r="B175" s="97" t="s">
        <v>606</v>
      </c>
      <c r="C175" s="97"/>
      <c r="D175" s="97"/>
      <c r="E175" s="97"/>
      <c r="F175" s="97"/>
    </row>
    <row r="176" spans="1:7" ht="30" x14ac:dyDescent="0.25">
      <c r="A176" s="96" t="s">
        <v>607</v>
      </c>
      <c r="B176" s="97" t="s">
        <v>726</v>
      </c>
      <c r="C176" s="97" t="s">
        <v>46</v>
      </c>
      <c r="D176" s="97">
        <v>2</v>
      </c>
      <c r="E176" s="98">
        <v>8003999.9999999991</v>
      </c>
      <c r="F176" s="98">
        <f>D176*E176</f>
        <v>16007999.999999998</v>
      </c>
    </row>
    <row r="177" spans="1:6" x14ac:dyDescent="0.25">
      <c r="A177" s="96" t="s">
        <v>608</v>
      </c>
      <c r="B177" s="97" t="s">
        <v>609</v>
      </c>
      <c r="C177" s="97" t="s">
        <v>583</v>
      </c>
      <c r="D177" s="97">
        <v>20</v>
      </c>
      <c r="E177" s="98">
        <v>19140</v>
      </c>
      <c r="F177" s="98">
        <f t="shared" ref="F177:F202" si="9">D177*E177</f>
        <v>382800</v>
      </c>
    </row>
    <row r="178" spans="1:6" ht="45" x14ac:dyDescent="0.25">
      <c r="A178" s="96" t="s">
        <v>630</v>
      </c>
      <c r="B178" s="97" t="s">
        <v>610</v>
      </c>
      <c r="C178" s="97" t="s">
        <v>46</v>
      </c>
      <c r="D178" s="97">
        <v>2</v>
      </c>
      <c r="E178" s="98">
        <v>1102000</v>
      </c>
      <c r="F178" s="98">
        <f t="shared" si="9"/>
        <v>2204000</v>
      </c>
    </row>
    <row r="179" spans="1:6" x14ac:dyDescent="0.25">
      <c r="A179" s="96" t="s">
        <v>631</v>
      </c>
      <c r="B179" s="97" t="s">
        <v>611</v>
      </c>
      <c r="C179" s="97" t="s">
        <v>585</v>
      </c>
      <c r="D179" s="97">
        <v>120</v>
      </c>
      <c r="E179" s="98">
        <v>150800</v>
      </c>
      <c r="F179" s="98">
        <f t="shared" si="9"/>
        <v>18096000</v>
      </c>
    </row>
    <row r="180" spans="1:6" ht="30" x14ac:dyDescent="0.25">
      <c r="A180" s="96" t="s">
        <v>632</v>
      </c>
      <c r="B180" s="97" t="s">
        <v>612</v>
      </c>
      <c r="C180" s="97" t="s">
        <v>15</v>
      </c>
      <c r="D180" s="97">
        <v>12</v>
      </c>
      <c r="E180" s="98">
        <v>139200</v>
      </c>
      <c r="F180" s="98">
        <f t="shared" si="9"/>
        <v>1670400</v>
      </c>
    </row>
    <row r="181" spans="1:6" x14ac:dyDescent="0.25">
      <c r="A181" s="96" t="s">
        <v>633</v>
      </c>
      <c r="B181" s="97" t="s">
        <v>587</v>
      </c>
      <c r="C181" s="97" t="s">
        <v>15</v>
      </c>
      <c r="D181" s="97">
        <v>1</v>
      </c>
      <c r="E181" s="98">
        <v>440799.99999999994</v>
      </c>
      <c r="F181" s="98">
        <f t="shared" si="9"/>
        <v>440799.99999999994</v>
      </c>
    </row>
    <row r="182" spans="1:6" x14ac:dyDescent="0.25">
      <c r="A182" s="96" t="s">
        <v>634</v>
      </c>
      <c r="B182" s="97" t="s">
        <v>588</v>
      </c>
      <c r="C182" s="97" t="s">
        <v>15</v>
      </c>
      <c r="D182" s="97">
        <v>1</v>
      </c>
      <c r="E182" s="98">
        <v>139200</v>
      </c>
      <c r="F182" s="98">
        <f t="shared" si="9"/>
        <v>139200</v>
      </c>
    </row>
    <row r="183" spans="1:6" ht="30" x14ac:dyDescent="0.25">
      <c r="A183" s="96" t="s">
        <v>635</v>
      </c>
      <c r="B183" s="97" t="s">
        <v>613</v>
      </c>
      <c r="C183" s="97" t="s">
        <v>5</v>
      </c>
      <c r="D183" s="97">
        <v>30</v>
      </c>
      <c r="E183" s="98">
        <v>17400</v>
      </c>
      <c r="F183" s="98">
        <f t="shared" si="9"/>
        <v>522000</v>
      </c>
    </row>
    <row r="184" spans="1:6" ht="30" x14ac:dyDescent="0.25">
      <c r="A184" s="96" t="s">
        <v>636</v>
      </c>
      <c r="B184" s="97" t="s">
        <v>614</v>
      </c>
      <c r="C184" s="97" t="s">
        <v>5</v>
      </c>
      <c r="D184" s="97">
        <v>30</v>
      </c>
      <c r="E184" s="98">
        <v>63799.999999999993</v>
      </c>
      <c r="F184" s="98">
        <f t="shared" si="9"/>
        <v>1913999.9999999998</v>
      </c>
    </row>
    <row r="185" spans="1:6" x14ac:dyDescent="0.25">
      <c r="A185" s="96" t="s">
        <v>637</v>
      </c>
      <c r="B185" s="97" t="s">
        <v>589</v>
      </c>
      <c r="C185" s="97" t="s">
        <v>15</v>
      </c>
      <c r="D185" s="97">
        <v>2</v>
      </c>
      <c r="E185" s="98">
        <v>63799.999999999993</v>
      </c>
      <c r="F185" s="98">
        <f t="shared" si="9"/>
        <v>127599.99999999999</v>
      </c>
    </row>
    <row r="186" spans="1:6" x14ac:dyDescent="0.25">
      <c r="A186" s="96" t="s">
        <v>638</v>
      </c>
      <c r="B186" s="97" t="s">
        <v>590</v>
      </c>
      <c r="C186" s="97" t="s">
        <v>15</v>
      </c>
      <c r="D186" s="97">
        <v>2</v>
      </c>
      <c r="E186" s="98">
        <v>63799.999999999993</v>
      </c>
      <c r="F186" s="98">
        <f t="shared" si="9"/>
        <v>127599.99999999999</v>
      </c>
    </row>
    <row r="187" spans="1:6" x14ac:dyDescent="0.25">
      <c r="A187" s="96" t="s">
        <v>639</v>
      </c>
      <c r="B187" s="97" t="s">
        <v>591</v>
      </c>
      <c r="C187" s="97" t="s">
        <v>15</v>
      </c>
      <c r="D187" s="97">
        <v>2</v>
      </c>
      <c r="E187" s="98">
        <v>179800</v>
      </c>
      <c r="F187" s="98">
        <f t="shared" si="9"/>
        <v>359600</v>
      </c>
    </row>
    <row r="188" spans="1:6" x14ac:dyDescent="0.25">
      <c r="A188" s="96" t="s">
        <v>640</v>
      </c>
      <c r="B188" s="97" t="s">
        <v>592</v>
      </c>
      <c r="C188" s="97" t="s">
        <v>76</v>
      </c>
      <c r="D188" s="97">
        <v>2</v>
      </c>
      <c r="E188" s="98">
        <v>87000</v>
      </c>
      <c r="F188" s="98">
        <f t="shared" si="9"/>
        <v>174000</v>
      </c>
    </row>
    <row r="189" spans="1:6" x14ac:dyDescent="0.25">
      <c r="A189" s="96" t="s">
        <v>641</v>
      </c>
      <c r="B189" s="97" t="s">
        <v>593</v>
      </c>
      <c r="C189" s="97" t="s">
        <v>15</v>
      </c>
      <c r="D189" s="97">
        <v>2</v>
      </c>
      <c r="E189" s="98">
        <v>255199.99999999997</v>
      </c>
      <c r="F189" s="98">
        <f t="shared" si="9"/>
        <v>510399.99999999994</v>
      </c>
    </row>
    <row r="190" spans="1:6" ht="30" x14ac:dyDescent="0.25">
      <c r="A190" s="96" t="s">
        <v>642</v>
      </c>
      <c r="B190" s="97" t="s">
        <v>594</v>
      </c>
      <c r="C190" s="97" t="s">
        <v>15</v>
      </c>
      <c r="D190" s="97">
        <v>1</v>
      </c>
      <c r="E190" s="98">
        <v>2842000</v>
      </c>
      <c r="F190" s="98">
        <f t="shared" si="9"/>
        <v>2842000</v>
      </c>
    </row>
    <row r="191" spans="1:6" ht="30" x14ac:dyDescent="0.25">
      <c r="A191" s="96" t="s">
        <v>643</v>
      </c>
      <c r="B191" s="97" t="s">
        <v>595</v>
      </c>
      <c r="C191" s="97" t="s">
        <v>15</v>
      </c>
      <c r="D191" s="97">
        <v>1</v>
      </c>
      <c r="E191" s="98">
        <v>3711999.9999999995</v>
      </c>
      <c r="F191" s="98">
        <f t="shared" si="9"/>
        <v>3711999.9999999995</v>
      </c>
    </row>
    <row r="192" spans="1:6" ht="30" x14ac:dyDescent="0.25">
      <c r="A192" s="96" t="s">
        <v>644</v>
      </c>
      <c r="B192" s="97" t="s">
        <v>596</v>
      </c>
      <c r="C192" s="97" t="s">
        <v>15</v>
      </c>
      <c r="D192" s="97">
        <v>1</v>
      </c>
      <c r="E192" s="98">
        <v>4930000</v>
      </c>
      <c r="F192" s="98">
        <f t="shared" si="9"/>
        <v>4930000</v>
      </c>
    </row>
    <row r="193" spans="1:6" x14ac:dyDescent="0.25">
      <c r="A193" s="96" t="s">
        <v>645</v>
      </c>
      <c r="B193" s="97" t="s">
        <v>620</v>
      </c>
      <c r="C193" s="97" t="s">
        <v>583</v>
      </c>
      <c r="D193" s="97">
        <v>6</v>
      </c>
      <c r="E193" s="98">
        <v>19140</v>
      </c>
      <c r="F193" s="98">
        <f t="shared" si="9"/>
        <v>114840</v>
      </c>
    </row>
    <row r="194" spans="1:6" ht="45" x14ac:dyDescent="0.25">
      <c r="A194" s="96" t="s">
        <v>646</v>
      </c>
      <c r="B194" s="97" t="s">
        <v>615</v>
      </c>
      <c r="C194" s="97" t="s">
        <v>76</v>
      </c>
      <c r="D194" s="97">
        <v>3</v>
      </c>
      <c r="E194" s="98">
        <v>950000</v>
      </c>
      <c r="F194" s="98">
        <f t="shared" si="9"/>
        <v>2850000</v>
      </c>
    </row>
    <row r="195" spans="1:6" ht="30" x14ac:dyDescent="0.25">
      <c r="A195" s="96" t="s">
        <v>647</v>
      </c>
      <c r="B195" s="97" t="s">
        <v>616</v>
      </c>
      <c r="C195" s="97" t="s">
        <v>5</v>
      </c>
      <c r="D195" s="97">
        <v>18</v>
      </c>
      <c r="E195" s="98">
        <v>11020</v>
      </c>
      <c r="F195" s="98">
        <f>D195*E195</f>
        <v>198360</v>
      </c>
    </row>
    <row r="196" spans="1:6" ht="30" x14ac:dyDescent="0.25">
      <c r="A196" s="96" t="s">
        <v>648</v>
      </c>
      <c r="B196" s="97" t="s">
        <v>617</v>
      </c>
      <c r="C196" s="97" t="s">
        <v>5</v>
      </c>
      <c r="D196" s="97">
        <v>54</v>
      </c>
      <c r="E196" s="98">
        <v>7887.9999999999991</v>
      </c>
      <c r="F196" s="98">
        <f t="shared" si="9"/>
        <v>425951.99999999994</v>
      </c>
    </row>
    <row r="197" spans="1:6" ht="30" x14ac:dyDescent="0.25">
      <c r="A197" s="96" t="s">
        <v>649</v>
      </c>
      <c r="B197" s="97" t="s">
        <v>618</v>
      </c>
      <c r="C197" s="97" t="s">
        <v>5</v>
      </c>
      <c r="D197" s="97">
        <v>18</v>
      </c>
      <c r="E197" s="98">
        <v>9164</v>
      </c>
      <c r="F197" s="98">
        <f t="shared" si="9"/>
        <v>164952</v>
      </c>
    </row>
    <row r="198" spans="1:6" ht="30" x14ac:dyDescent="0.25">
      <c r="A198" s="96" t="s">
        <v>650</v>
      </c>
      <c r="B198" s="97" t="s">
        <v>599</v>
      </c>
      <c r="C198" s="97" t="s">
        <v>5</v>
      </c>
      <c r="D198" s="97">
        <v>18</v>
      </c>
      <c r="E198" s="98">
        <v>11020</v>
      </c>
      <c r="F198" s="98">
        <f t="shared" si="9"/>
        <v>198360</v>
      </c>
    </row>
    <row r="199" spans="1:6" x14ac:dyDescent="0.25">
      <c r="A199" s="96" t="s">
        <v>651</v>
      </c>
      <c r="B199" s="97" t="s">
        <v>600</v>
      </c>
      <c r="C199" s="97" t="s">
        <v>5</v>
      </c>
      <c r="D199" s="97">
        <v>18</v>
      </c>
      <c r="E199" s="98">
        <v>3248</v>
      </c>
      <c r="F199" s="98">
        <f t="shared" si="9"/>
        <v>58464</v>
      </c>
    </row>
    <row r="200" spans="1:6" x14ac:dyDescent="0.25">
      <c r="A200" s="96" t="s">
        <v>652</v>
      </c>
      <c r="B200" s="97" t="s">
        <v>601</v>
      </c>
      <c r="C200" s="97" t="s">
        <v>602</v>
      </c>
      <c r="D200" s="97">
        <v>54</v>
      </c>
      <c r="E200" s="98">
        <v>4059.9999999999995</v>
      </c>
      <c r="F200" s="98">
        <f t="shared" si="9"/>
        <v>219239.99999999997</v>
      </c>
    </row>
    <row r="201" spans="1:6" x14ac:dyDescent="0.25">
      <c r="A201" s="96" t="s">
        <v>653</v>
      </c>
      <c r="B201" s="97" t="s">
        <v>603</v>
      </c>
      <c r="C201" s="97" t="s">
        <v>5</v>
      </c>
      <c r="D201" s="97">
        <v>18</v>
      </c>
      <c r="E201" s="98">
        <v>5568</v>
      </c>
      <c r="F201" s="98">
        <f t="shared" si="9"/>
        <v>100224</v>
      </c>
    </row>
    <row r="202" spans="1:6" x14ac:dyDescent="0.25">
      <c r="A202" s="96" t="s">
        <v>654</v>
      </c>
      <c r="B202" s="97" t="s">
        <v>604</v>
      </c>
      <c r="C202" s="97" t="s">
        <v>5</v>
      </c>
      <c r="D202" s="97">
        <v>18</v>
      </c>
      <c r="E202" s="98">
        <v>7539.9999999999991</v>
      </c>
      <c r="F202" s="98">
        <f t="shared" si="9"/>
        <v>135719.99999999997</v>
      </c>
    </row>
    <row r="203" spans="1:6" x14ac:dyDescent="0.25">
      <c r="A203" s="96"/>
      <c r="B203" s="97"/>
      <c r="C203" s="97"/>
      <c r="D203" s="97"/>
      <c r="E203" s="97"/>
      <c r="F203" s="97"/>
    </row>
    <row r="204" spans="1:6" x14ac:dyDescent="0.25">
      <c r="A204" s="96" t="s">
        <v>0</v>
      </c>
      <c r="B204" s="97" t="s">
        <v>1</v>
      </c>
      <c r="C204" s="97" t="s">
        <v>62</v>
      </c>
      <c r="D204" s="97" t="s">
        <v>222</v>
      </c>
      <c r="E204" s="97" t="s">
        <v>3</v>
      </c>
      <c r="F204" s="97" t="s">
        <v>223</v>
      </c>
    </row>
    <row r="205" spans="1:6" x14ac:dyDescent="0.25">
      <c r="A205" s="96"/>
      <c r="B205" s="97" t="s">
        <v>619</v>
      </c>
      <c r="C205" s="97"/>
      <c r="D205" s="97"/>
      <c r="E205" s="97"/>
      <c r="F205" s="97"/>
    </row>
    <row r="206" spans="1:6" x14ac:dyDescent="0.25">
      <c r="A206" s="96" t="s">
        <v>655</v>
      </c>
      <c r="B206" s="97" t="s">
        <v>582</v>
      </c>
      <c r="C206" s="97" t="s">
        <v>15</v>
      </c>
      <c r="D206" s="97">
        <v>2</v>
      </c>
      <c r="E206" s="98">
        <v>8003999.9999999991</v>
      </c>
      <c r="F206" s="98">
        <f>D206*E206</f>
        <v>16007999.999999998</v>
      </c>
    </row>
    <row r="207" spans="1:6" x14ac:dyDescent="0.25">
      <c r="A207" s="96" t="s">
        <v>656</v>
      </c>
      <c r="B207" s="97" t="s">
        <v>620</v>
      </c>
      <c r="C207" s="97" t="s">
        <v>583</v>
      </c>
      <c r="D207" s="97">
        <v>20</v>
      </c>
      <c r="E207" s="98">
        <v>19140</v>
      </c>
      <c r="F207" s="98">
        <f t="shared" ref="F207:F219" si="10">D207*E207</f>
        <v>382800</v>
      </c>
    </row>
    <row r="208" spans="1:6" ht="45" x14ac:dyDescent="0.25">
      <c r="A208" s="96" t="s">
        <v>657</v>
      </c>
      <c r="B208" s="97" t="s">
        <v>621</v>
      </c>
      <c r="C208" s="97" t="s">
        <v>46</v>
      </c>
      <c r="D208" s="97">
        <v>2</v>
      </c>
      <c r="E208" s="98">
        <v>1102000</v>
      </c>
      <c r="F208" s="98">
        <f t="shared" si="10"/>
        <v>2204000</v>
      </c>
    </row>
    <row r="209" spans="1:6" x14ac:dyDescent="0.25">
      <c r="A209" s="96" t="s">
        <v>658</v>
      </c>
      <c r="B209" s="97" t="s">
        <v>584</v>
      </c>
      <c r="C209" s="97" t="s">
        <v>585</v>
      </c>
      <c r="D209" s="97">
        <v>120</v>
      </c>
      <c r="E209" s="98">
        <v>150800</v>
      </c>
      <c r="F209" s="98">
        <f t="shared" si="10"/>
        <v>18096000</v>
      </c>
    </row>
    <row r="210" spans="1:6" ht="30" x14ac:dyDescent="0.25">
      <c r="A210" s="96" t="s">
        <v>659</v>
      </c>
      <c r="B210" s="97" t="s">
        <v>622</v>
      </c>
      <c r="C210" s="97" t="s">
        <v>15</v>
      </c>
      <c r="D210" s="97">
        <v>20</v>
      </c>
      <c r="E210" s="98">
        <v>139200</v>
      </c>
      <c r="F210" s="98">
        <f t="shared" si="10"/>
        <v>2784000</v>
      </c>
    </row>
    <row r="211" spans="1:6" x14ac:dyDescent="0.25">
      <c r="A211" s="96" t="s">
        <v>660</v>
      </c>
      <c r="B211" s="97" t="s">
        <v>587</v>
      </c>
      <c r="C211" s="97" t="s">
        <v>15</v>
      </c>
      <c r="D211" s="97">
        <v>2</v>
      </c>
      <c r="E211" s="98">
        <v>440799.99999999994</v>
      </c>
      <c r="F211" s="98">
        <f t="shared" si="10"/>
        <v>881599.99999999988</v>
      </c>
    </row>
    <row r="212" spans="1:6" x14ac:dyDescent="0.25">
      <c r="A212" s="96" t="s">
        <v>661</v>
      </c>
      <c r="B212" s="97" t="s">
        <v>588</v>
      </c>
      <c r="C212" s="97" t="s">
        <v>15</v>
      </c>
      <c r="D212" s="97">
        <v>1</v>
      </c>
      <c r="E212" s="98">
        <v>139200</v>
      </c>
      <c r="F212" s="98">
        <f t="shared" si="10"/>
        <v>139200</v>
      </c>
    </row>
    <row r="213" spans="1:6" ht="30" x14ac:dyDescent="0.25">
      <c r="A213" s="96" t="s">
        <v>662</v>
      </c>
      <c r="B213" s="97" t="s">
        <v>623</v>
      </c>
      <c r="C213" s="97" t="s">
        <v>5</v>
      </c>
      <c r="D213" s="97">
        <v>30</v>
      </c>
      <c r="E213" s="98">
        <v>17400</v>
      </c>
      <c r="F213" s="98">
        <f t="shared" si="10"/>
        <v>522000</v>
      </c>
    </row>
    <row r="214" spans="1:6" ht="30" x14ac:dyDescent="0.25">
      <c r="A214" s="96" t="s">
        <v>663</v>
      </c>
      <c r="B214" s="97" t="s">
        <v>624</v>
      </c>
      <c r="C214" s="97" t="s">
        <v>5</v>
      </c>
      <c r="D214" s="97">
        <v>30</v>
      </c>
      <c r="E214" s="98">
        <v>63799.999999999993</v>
      </c>
      <c r="F214" s="98">
        <f t="shared" si="10"/>
        <v>1913999.9999999998</v>
      </c>
    </row>
    <row r="215" spans="1:6" x14ac:dyDescent="0.25">
      <c r="A215" s="96" t="s">
        <v>664</v>
      </c>
      <c r="B215" s="97" t="s">
        <v>589</v>
      </c>
      <c r="C215" s="97" t="s">
        <v>15</v>
      </c>
      <c r="D215" s="97">
        <v>2</v>
      </c>
      <c r="E215" s="98">
        <v>63799.999999999993</v>
      </c>
      <c r="F215" s="98">
        <f t="shared" si="10"/>
        <v>127599.99999999999</v>
      </c>
    </row>
    <row r="216" spans="1:6" x14ac:dyDescent="0.25">
      <c r="A216" s="96" t="s">
        <v>665</v>
      </c>
      <c r="B216" s="97" t="s">
        <v>590</v>
      </c>
      <c r="C216" s="97" t="s">
        <v>15</v>
      </c>
      <c r="D216" s="97">
        <v>2</v>
      </c>
      <c r="E216" s="98">
        <v>63799.999999999993</v>
      </c>
      <c r="F216" s="98">
        <f t="shared" si="10"/>
        <v>127599.99999999999</v>
      </c>
    </row>
    <row r="217" spans="1:6" x14ac:dyDescent="0.25">
      <c r="A217" s="96" t="s">
        <v>666</v>
      </c>
      <c r="B217" s="97" t="s">
        <v>591</v>
      </c>
      <c r="C217" s="97" t="s">
        <v>15</v>
      </c>
      <c r="D217" s="97">
        <v>2</v>
      </c>
      <c r="E217" s="98">
        <v>179800</v>
      </c>
      <c r="F217" s="98">
        <f t="shared" si="10"/>
        <v>359600</v>
      </c>
    </row>
    <row r="218" spans="1:6" x14ac:dyDescent="0.25">
      <c r="A218" s="96" t="s">
        <v>667</v>
      </c>
      <c r="B218" s="97" t="s">
        <v>592</v>
      </c>
      <c r="C218" s="97" t="s">
        <v>76</v>
      </c>
      <c r="D218" s="97">
        <v>2</v>
      </c>
      <c r="E218" s="98">
        <v>87000</v>
      </c>
      <c r="F218" s="98">
        <f t="shared" si="10"/>
        <v>174000</v>
      </c>
    </row>
    <row r="219" spans="1:6" x14ac:dyDescent="0.25">
      <c r="A219" s="96" t="s">
        <v>677</v>
      </c>
      <c r="B219" s="97" t="s">
        <v>593</v>
      </c>
      <c r="C219" s="97" t="s">
        <v>15</v>
      </c>
      <c r="D219" s="97">
        <v>2</v>
      </c>
      <c r="E219" s="98">
        <v>255199.99999999997</v>
      </c>
      <c r="F219" s="98">
        <f t="shared" si="10"/>
        <v>510399.99999999994</v>
      </c>
    </row>
    <row r="220" spans="1:6" ht="30" x14ac:dyDescent="0.25">
      <c r="A220" s="96" t="s">
        <v>678</v>
      </c>
      <c r="B220" s="97" t="s">
        <v>605</v>
      </c>
      <c r="C220" s="97"/>
      <c r="D220" s="97"/>
      <c r="E220" s="98"/>
      <c r="F220" s="98"/>
    </row>
    <row r="221" spans="1:6" ht="30" x14ac:dyDescent="0.25">
      <c r="A221" s="96" t="s">
        <v>679</v>
      </c>
      <c r="B221" s="97" t="s">
        <v>595</v>
      </c>
      <c r="C221" s="97" t="s">
        <v>15</v>
      </c>
      <c r="D221" s="97">
        <v>1</v>
      </c>
      <c r="E221" s="98">
        <v>4059999.9999999995</v>
      </c>
      <c r="F221" s="98">
        <f>D221*E221</f>
        <v>4059999.9999999995</v>
      </c>
    </row>
    <row r="222" spans="1:6" ht="30" x14ac:dyDescent="0.25">
      <c r="A222" s="96" t="s">
        <v>680</v>
      </c>
      <c r="B222" s="97" t="s">
        <v>596</v>
      </c>
      <c r="C222" s="97" t="s">
        <v>15</v>
      </c>
      <c r="D222" s="97">
        <v>1</v>
      </c>
      <c r="E222" s="98">
        <v>5394000</v>
      </c>
      <c r="F222" s="98">
        <f t="shared" ref="F222:F230" si="11">D222*E222</f>
        <v>5394000</v>
      </c>
    </row>
    <row r="223" spans="1:6" x14ac:dyDescent="0.25">
      <c r="A223" s="96" t="s">
        <v>681</v>
      </c>
      <c r="B223" s="97" t="s">
        <v>620</v>
      </c>
      <c r="C223" s="97" t="s">
        <v>583</v>
      </c>
      <c r="D223" s="97">
        <v>4</v>
      </c>
      <c r="E223" s="98">
        <v>19140</v>
      </c>
      <c r="F223" s="98">
        <f t="shared" si="11"/>
        <v>76560</v>
      </c>
    </row>
    <row r="224" spans="1:6" ht="45" x14ac:dyDescent="0.25">
      <c r="A224" s="96" t="s">
        <v>682</v>
      </c>
      <c r="B224" s="97" t="s">
        <v>625</v>
      </c>
      <c r="C224" s="97" t="s">
        <v>76</v>
      </c>
      <c r="D224" s="97">
        <v>2</v>
      </c>
      <c r="E224" s="98">
        <v>1102000</v>
      </c>
      <c r="F224" s="98">
        <f t="shared" si="11"/>
        <v>2204000</v>
      </c>
    </row>
    <row r="225" spans="1:6" x14ac:dyDescent="0.25">
      <c r="A225" s="96" t="s">
        <v>683</v>
      </c>
      <c r="B225" s="97" t="s">
        <v>597</v>
      </c>
      <c r="C225" s="97" t="s">
        <v>5</v>
      </c>
      <c r="D225" s="97">
        <v>36</v>
      </c>
      <c r="E225" s="98">
        <v>7887.9999999999991</v>
      </c>
      <c r="F225" s="98">
        <f t="shared" si="11"/>
        <v>283967.99999999994</v>
      </c>
    </row>
    <row r="226" spans="1:6" x14ac:dyDescent="0.25">
      <c r="A226" s="96" t="s">
        <v>684</v>
      </c>
      <c r="B226" s="97" t="s">
        <v>598</v>
      </c>
      <c r="C226" s="97" t="s">
        <v>5</v>
      </c>
      <c r="D226" s="97">
        <v>18</v>
      </c>
      <c r="E226" s="98">
        <v>9164</v>
      </c>
      <c r="F226" s="98">
        <f t="shared" si="11"/>
        <v>164952</v>
      </c>
    </row>
    <row r="227" spans="1:6" ht="30" x14ac:dyDescent="0.25">
      <c r="A227" s="96" t="s">
        <v>668</v>
      </c>
      <c r="B227" s="97" t="s">
        <v>599</v>
      </c>
      <c r="C227" s="97" t="s">
        <v>5</v>
      </c>
      <c r="D227" s="97">
        <v>18</v>
      </c>
      <c r="E227" s="98">
        <v>11020</v>
      </c>
      <c r="F227" s="98">
        <f t="shared" si="11"/>
        <v>198360</v>
      </c>
    </row>
    <row r="228" spans="1:6" x14ac:dyDescent="0.25">
      <c r="A228" s="96" t="s">
        <v>669</v>
      </c>
      <c r="B228" s="97" t="s">
        <v>601</v>
      </c>
      <c r="C228" s="97" t="s">
        <v>602</v>
      </c>
      <c r="D228" s="97">
        <v>36</v>
      </c>
      <c r="E228" s="98">
        <v>4059.9999999999995</v>
      </c>
      <c r="F228" s="98">
        <f t="shared" si="11"/>
        <v>146159.99999999997</v>
      </c>
    </row>
    <row r="229" spans="1:6" x14ac:dyDescent="0.25">
      <c r="A229" s="96" t="s">
        <v>670</v>
      </c>
      <c r="B229" s="97" t="s">
        <v>603</v>
      </c>
      <c r="C229" s="97" t="s">
        <v>5</v>
      </c>
      <c r="D229" s="97">
        <v>18</v>
      </c>
      <c r="E229" s="98">
        <v>5568</v>
      </c>
      <c r="F229" s="98">
        <f t="shared" si="11"/>
        <v>100224</v>
      </c>
    </row>
    <row r="230" spans="1:6" x14ac:dyDescent="0.25">
      <c r="A230" s="96" t="s">
        <v>671</v>
      </c>
      <c r="B230" s="97" t="s">
        <v>604</v>
      </c>
      <c r="C230" s="97" t="s">
        <v>5</v>
      </c>
      <c r="D230" s="97">
        <v>18</v>
      </c>
      <c r="E230" s="98">
        <v>7539.9999999999991</v>
      </c>
      <c r="F230" s="98">
        <f t="shared" si="11"/>
        <v>135719.99999999997</v>
      </c>
    </row>
    <row r="231" spans="1:6" x14ac:dyDescent="0.25">
      <c r="A231" s="96"/>
      <c r="B231" s="97" t="s">
        <v>626</v>
      </c>
      <c r="C231" s="97"/>
      <c r="D231" s="97"/>
      <c r="E231" s="98"/>
      <c r="F231" s="98"/>
    </row>
    <row r="232" spans="1:6" x14ac:dyDescent="0.25">
      <c r="A232" s="96" t="s">
        <v>672</v>
      </c>
      <c r="B232" s="97" t="s">
        <v>582</v>
      </c>
      <c r="C232" s="97" t="s">
        <v>15</v>
      </c>
      <c r="D232" s="97">
        <v>3</v>
      </c>
      <c r="E232" s="98">
        <v>8003999.9999999991</v>
      </c>
      <c r="F232" s="98">
        <f t="shared" ref="F232:F238" si="12">D232*E232</f>
        <v>24011999.999999996</v>
      </c>
    </row>
    <row r="233" spans="1:6" x14ac:dyDescent="0.25">
      <c r="A233" s="96" t="s">
        <v>673</v>
      </c>
      <c r="B233" s="97" t="s">
        <v>620</v>
      </c>
      <c r="C233" s="97" t="s">
        <v>583</v>
      </c>
      <c r="D233" s="97">
        <v>30</v>
      </c>
      <c r="E233" s="98">
        <v>19140</v>
      </c>
      <c r="F233" s="98">
        <f t="shared" si="12"/>
        <v>574200</v>
      </c>
    </row>
    <row r="234" spans="1:6" ht="45" x14ac:dyDescent="0.25">
      <c r="A234" s="96" t="s">
        <v>674</v>
      </c>
      <c r="B234" s="97" t="s">
        <v>627</v>
      </c>
      <c r="C234" s="97" t="s">
        <v>76</v>
      </c>
      <c r="D234" s="97">
        <v>3</v>
      </c>
      <c r="E234" s="98">
        <v>1102000</v>
      </c>
      <c r="F234" s="98">
        <f t="shared" si="12"/>
        <v>3306000</v>
      </c>
    </row>
    <row r="235" spans="1:6" x14ac:dyDescent="0.25">
      <c r="A235" s="96" t="s">
        <v>675</v>
      </c>
      <c r="B235" s="97" t="s">
        <v>584</v>
      </c>
      <c r="C235" s="97" t="s">
        <v>585</v>
      </c>
      <c r="D235" s="97">
        <v>180</v>
      </c>
      <c r="E235" s="98">
        <v>150800</v>
      </c>
      <c r="F235" s="98">
        <f t="shared" si="12"/>
        <v>27144000</v>
      </c>
    </row>
    <row r="236" spans="1:6" x14ac:dyDescent="0.25">
      <c r="A236" s="96" t="s">
        <v>676</v>
      </c>
      <c r="B236" s="97" t="s">
        <v>586</v>
      </c>
      <c r="C236" s="97" t="s">
        <v>15</v>
      </c>
      <c r="D236" s="97">
        <v>30</v>
      </c>
      <c r="E236" s="98">
        <v>139200</v>
      </c>
      <c r="F236" s="98">
        <f t="shared" si="12"/>
        <v>4176000</v>
      </c>
    </row>
    <row r="237" spans="1:6" x14ac:dyDescent="0.25">
      <c r="A237" s="96" t="s">
        <v>685</v>
      </c>
      <c r="B237" s="97" t="s">
        <v>587</v>
      </c>
      <c r="C237" s="97" t="s">
        <v>15</v>
      </c>
      <c r="D237" s="97">
        <v>3</v>
      </c>
      <c r="E237" s="98">
        <v>440799.99999999994</v>
      </c>
      <c r="F237" s="98">
        <f t="shared" si="12"/>
        <v>1322399.9999999998</v>
      </c>
    </row>
    <row r="238" spans="1:6" x14ac:dyDescent="0.25">
      <c r="A238" s="96" t="s">
        <v>686</v>
      </c>
      <c r="B238" s="97" t="s">
        <v>588</v>
      </c>
      <c r="C238" s="97" t="s">
        <v>15</v>
      </c>
      <c r="D238" s="97">
        <v>1</v>
      </c>
      <c r="E238" s="98">
        <v>139200</v>
      </c>
      <c r="F238" s="98">
        <f t="shared" si="12"/>
        <v>139200</v>
      </c>
    </row>
    <row r="239" spans="1:6" x14ac:dyDescent="0.25">
      <c r="A239" s="96"/>
      <c r="B239" s="97"/>
      <c r="C239" s="97"/>
      <c r="D239" s="97"/>
      <c r="E239" s="97"/>
      <c r="F239" s="97"/>
    </row>
    <row r="240" spans="1:6" x14ac:dyDescent="0.25">
      <c r="A240" s="96"/>
      <c r="B240" s="97"/>
      <c r="C240" s="97"/>
      <c r="D240" s="97"/>
      <c r="E240" s="97"/>
      <c r="F240" s="97"/>
    </row>
    <row r="241" spans="1:6" x14ac:dyDescent="0.25">
      <c r="A241" s="96" t="s">
        <v>0</v>
      </c>
      <c r="B241" s="97" t="s">
        <v>1</v>
      </c>
      <c r="C241" s="97" t="s">
        <v>62</v>
      </c>
      <c r="D241" s="97" t="s">
        <v>222</v>
      </c>
      <c r="E241" s="97" t="s">
        <v>3</v>
      </c>
      <c r="F241" s="97" t="s">
        <v>223</v>
      </c>
    </row>
    <row r="242" spans="1:6" ht="30" x14ac:dyDescent="0.25">
      <c r="A242" s="96" t="s">
        <v>687</v>
      </c>
      <c r="B242" s="97" t="s">
        <v>628</v>
      </c>
      <c r="C242" s="97" t="s">
        <v>5</v>
      </c>
      <c r="D242" s="97">
        <v>45</v>
      </c>
      <c r="E242" s="98">
        <v>17400</v>
      </c>
      <c r="F242" s="98">
        <f>D242*E242</f>
        <v>783000</v>
      </c>
    </row>
    <row r="243" spans="1:6" ht="30" x14ac:dyDescent="0.25">
      <c r="A243" s="96" t="s">
        <v>688</v>
      </c>
      <c r="B243" s="97" t="s">
        <v>629</v>
      </c>
      <c r="C243" s="97" t="s">
        <v>5</v>
      </c>
      <c r="D243" s="97">
        <v>45</v>
      </c>
      <c r="E243" s="98">
        <v>63799.999999999993</v>
      </c>
      <c r="F243" s="98">
        <f t="shared" ref="F243:F248" si="13">D243*E243</f>
        <v>2870999.9999999995</v>
      </c>
    </row>
    <row r="244" spans="1:6" x14ac:dyDescent="0.25">
      <c r="A244" s="96" t="s">
        <v>689</v>
      </c>
      <c r="B244" s="97" t="s">
        <v>589</v>
      </c>
      <c r="C244" s="97" t="s">
        <v>15</v>
      </c>
      <c r="D244" s="97">
        <v>3</v>
      </c>
      <c r="E244" s="98">
        <v>63799.999999999993</v>
      </c>
      <c r="F244" s="98">
        <f t="shared" si="13"/>
        <v>191399.99999999997</v>
      </c>
    </row>
    <row r="245" spans="1:6" x14ac:dyDescent="0.25">
      <c r="A245" s="96" t="s">
        <v>690</v>
      </c>
      <c r="B245" s="97" t="s">
        <v>590</v>
      </c>
      <c r="C245" s="97" t="s">
        <v>15</v>
      </c>
      <c r="D245" s="97">
        <v>3</v>
      </c>
      <c r="E245" s="98">
        <v>63799.999999999993</v>
      </c>
      <c r="F245" s="98">
        <f t="shared" si="13"/>
        <v>191399.99999999997</v>
      </c>
    </row>
    <row r="246" spans="1:6" x14ac:dyDescent="0.25">
      <c r="A246" s="96" t="s">
        <v>691</v>
      </c>
      <c r="B246" s="97" t="s">
        <v>591</v>
      </c>
      <c r="C246" s="97" t="s">
        <v>15</v>
      </c>
      <c r="D246" s="97">
        <v>3</v>
      </c>
      <c r="E246" s="98">
        <v>179800</v>
      </c>
      <c r="F246" s="98">
        <f t="shared" si="13"/>
        <v>539400</v>
      </c>
    </row>
    <row r="247" spans="1:6" x14ac:dyDescent="0.25">
      <c r="A247" s="96" t="s">
        <v>692</v>
      </c>
      <c r="B247" s="97" t="s">
        <v>592</v>
      </c>
      <c r="C247" s="97" t="s">
        <v>76</v>
      </c>
      <c r="D247" s="97">
        <v>3</v>
      </c>
      <c r="E247" s="98">
        <v>87000</v>
      </c>
      <c r="F247" s="98">
        <f t="shared" si="13"/>
        <v>261000</v>
      </c>
    </row>
    <row r="248" spans="1:6" x14ac:dyDescent="0.25">
      <c r="A248" s="96" t="s">
        <v>693</v>
      </c>
      <c r="B248" s="97" t="s">
        <v>593</v>
      </c>
      <c r="C248" s="97" t="s">
        <v>15</v>
      </c>
      <c r="D248" s="97">
        <v>3</v>
      </c>
      <c r="E248" s="98">
        <v>255199.99999999997</v>
      </c>
      <c r="F248" s="98">
        <f t="shared" si="13"/>
        <v>765599.99999999988</v>
      </c>
    </row>
    <row r="249" spans="1:6" x14ac:dyDescent="0.25">
      <c r="A249" s="96"/>
      <c r="B249" s="114" t="s">
        <v>580</v>
      </c>
      <c r="C249" s="114"/>
      <c r="D249" s="114"/>
      <c r="E249" s="114"/>
      <c r="F249" s="115">
        <f>SUM(F176:F248)</f>
        <v>181897856</v>
      </c>
    </row>
    <row r="250" spans="1:6" x14ac:dyDescent="0.25">
      <c r="A250" s="96"/>
      <c r="B250" s="97"/>
      <c r="C250" s="97"/>
      <c r="D250" s="97"/>
      <c r="E250" s="97"/>
      <c r="F250" s="97"/>
    </row>
    <row r="251" spans="1:6" x14ac:dyDescent="0.25">
      <c r="A251" s="96">
        <v>11</v>
      </c>
      <c r="B251" s="97" t="s">
        <v>532</v>
      </c>
      <c r="C251" s="97"/>
      <c r="D251" s="97"/>
      <c r="E251" s="97"/>
      <c r="F251" s="97"/>
    </row>
    <row r="252" spans="1:6" ht="120" x14ac:dyDescent="0.25">
      <c r="A252" s="96" t="s">
        <v>533</v>
      </c>
      <c r="B252" s="97" t="s">
        <v>534</v>
      </c>
      <c r="C252" s="97" t="s">
        <v>46</v>
      </c>
      <c r="D252" s="97">
        <v>65</v>
      </c>
      <c r="E252" s="98">
        <v>43360.4</v>
      </c>
      <c r="F252" s="98">
        <f>D252*E252</f>
        <v>2818426</v>
      </c>
    </row>
    <row r="253" spans="1:6" ht="105" x14ac:dyDescent="0.25">
      <c r="A253" s="96" t="s">
        <v>535</v>
      </c>
      <c r="B253" s="97" t="s">
        <v>536</v>
      </c>
      <c r="C253" s="97" t="s">
        <v>46</v>
      </c>
      <c r="D253" s="97">
        <v>60</v>
      </c>
      <c r="E253" s="98">
        <v>62100</v>
      </c>
      <c r="F253" s="98">
        <f>D253*E253</f>
        <v>3726000</v>
      </c>
    </row>
    <row r="254" spans="1:6" ht="120" x14ac:dyDescent="0.25">
      <c r="A254" s="96" t="s">
        <v>537</v>
      </c>
      <c r="B254" s="97" t="s">
        <v>538</v>
      </c>
      <c r="C254" s="97" t="s">
        <v>46</v>
      </c>
      <c r="D254" s="97">
        <v>57</v>
      </c>
      <c r="E254" s="98">
        <v>175000</v>
      </c>
      <c r="F254" s="98">
        <f>D254*E254</f>
        <v>9975000</v>
      </c>
    </row>
    <row r="255" spans="1:6" ht="120" x14ac:dyDescent="0.25">
      <c r="A255" s="96" t="s">
        <v>539</v>
      </c>
      <c r="B255" s="97" t="s">
        <v>540</v>
      </c>
      <c r="C255" s="97" t="s">
        <v>46</v>
      </c>
      <c r="D255" s="97">
        <v>1</v>
      </c>
      <c r="E255" s="98">
        <v>230000</v>
      </c>
      <c r="F255" s="98">
        <f>D255*E255</f>
        <v>230000</v>
      </c>
    </row>
    <row r="256" spans="1:6" x14ac:dyDescent="0.25">
      <c r="A256" s="96"/>
      <c r="B256" s="97"/>
      <c r="C256" s="97"/>
      <c r="D256" s="97"/>
      <c r="E256" s="97"/>
      <c r="F256" s="97"/>
    </row>
    <row r="257" spans="1:6" x14ac:dyDescent="0.25">
      <c r="A257" s="96"/>
      <c r="B257" s="97"/>
      <c r="C257" s="97"/>
      <c r="D257" s="97"/>
      <c r="E257" s="97"/>
      <c r="F257" s="97"/>
    </row>
    <row r="258" spans="1:6" x14ac:dyDescent="0.25">
      <c r="A258" s="96"/>
      <c r="B258" s="97"/>
      <c r="C258" s="97"/>
      <c r="D258" s="97"/>
      <c r="E258" s="97"/>
      <c r="F258" s="97"/>
    </row>
    <row r="259" spans="1:6" x14ac:dyDescent="0.25">
      <c r="A259" s="96"/>
      <c r="B259" s="97"/>
      <c r="C259" s="97"/>
      <c r="D259" s="97"/>
      <c r="E259" s="97"/>
      <c r="F259" s="97"/>
    </row>
    <row r="260" spans="1:6" x14ac:dyDescent="0.25">
      <c r="A260" s="96"/>
      <c r="B260" s="97"/>
      <c r="C260" s="97"/>
      <c r="D260" s="97"/>
      <c r="E260" s="97"/>
      <c r="F260" s="97"/>
    </row>
    <row r="261" spans="1:6" x14ac:dyDescent="0.25">
      <c r="A261" s="96"/>
      <c r="B261" s="97"/>
      <c r="C261" s="97"/>
      <c r="D261" s="97"/>
      <c r="E261" s="97"/>
      <c r="F261" s="97"/>
    </row>
    <row r="262" spans="1:6" x14ac:dyDescent="0.25">
      <c r="A262" s="96"/>
      <c r="B262" s="97"/>
      <c r="C262" s="97"/>
      <c r="D262" s="97"/>
      <c r="E262" s="97"/>
      <c r="F262" s="97"/>
    </row>
    <row r="263" spans="1:6" x14ac:dyDescent="0.25">
      <c r="A263" s="96" t="s">
        <v>0</v>
      </c>
      <c r="B263" s="97" t="s">
        <v>1</v>
      </c>
      <c r="C263" s="97" t="s">
        <v>62</v>
      </c>
      <c r="D263" s="97" t="s">
        <v>222</v>
      </c>
      <c r="E263" s="97" t="s">
        <v>3</v>
      </c>
      <c r="F263" s="97" t="s">
        <v>223</v>
      </c>
    </row>
    <row r="264" spans="1:6" ht="345" x14ac:dyDescent="0.25">
      <c r="A264" s="96" t="s">
        <v>541</v>
      </c>
      <c r="B264" s="97" t="s">
        <v>542</v>
      </c>
      <c r="C264" s="97" t="s">
        <v>76</v>
      </c>
      <c r="D264" s="97">
        <v>1</v>
      </c>
      <c r="E264" s="98">
        <v>7200000</v>
      </c>
      <c r="F264" s="98">
        <f>D264*E264</f>
        <v>7200000</v>
      </c>
    </row>
    <row r="265" spans="1:6" x14ac:dyDescent="0.25">
      <c r="A265" s="96"/>
      <c r="B265" s="114" t="s">
        <v>543</v>
      </c>
      <c r="C265" s="114"/>
      <c r="D265" s="114"/>
      <c r="E265" s="115"/>
      <c r="F265" s="115">
        <f>SUM(F252:F264)</f>
        <v>23949426</v>
      </c>
    </row>
    <row r="266" spans="1:6" x14ac:dyDescent="0.25">
      <c r="A266" s="96"/>
      <c r="B266" s="97"/>
      <c r="C266" s="97"/>
      <c r="D266" s="97"/>
      <c r="E266" s="98"/>
      <c r="F266" s="98"/>
    </row>
    <row r="267" spans="1:6" x14ac:dyDescent="0.25">
      <c r="A267" s="96">
        <v>12</v>
      </c>
      <c r="B267" s="97" t="s">
        <v>546</v>
      </c>
      <c r="C267" s="97"/>
      <c r="D267" s="97"/>
      <c r="E267" s="98"/>
      <c r="F267" s="98"/>
    </row>
    <row r="268" spans="1:6" ht="150" x14ac:dyDescent="0.25">
      <c r="A268" s="96" t="s">
        <v>547</v>
      </c>
      <c r="B268" s="97" t="s">
        <v>548</v>
      </c>
      <c r="C268" s="97" t="s">
        <v>46</v>
      </c>
      <c r="D268" s="97">
        <v>3</v>
      </c>
      <c r="E268" s="98">
        <v>385000</v>
      </c>
      <c r="F268" s="98">
        <f>D268*E268</f>
        <v>1155000</v>
      </c>
    </row>
    <row r="269" spans="1:6" ht="45" x14ac:dyDescent="0.25">
      <c r="A269" s="96" t="s">
        <v>549</v>
      </c>
      <c r="B269" s="97" t="s">
        <v>550</v>
      </c>
      <c r="C269" s="97" t="s">
        <v>46</v>
      </c>
      <c r="D269" s="97">
        <v>12</v>
      </c>
      <c r="E269" s="98">
        <v>65000</v>
      </c>
      <c r="F269" s="98">
        <f>D269*E269</f>
        <v>780000</v>
      </c>
    </row>
    <row r="270" spans="1:6" ht="135" x14ac:dyDescent="0.25">
      <c r="A270" s="96" t="s">
        <v>551</v>
      </c>
      <c r="B270" s="97" t="s">
        <v>552</v>
      </c>
      <c r="C270" s="97" t="s">
        <v>46</v>
      </c>
      <c r="D270" s="97">
        <v>30</v>
      </c>
      <c r="E270" s="98">
        <v>18000</v>
      </c>
      <c r="F270" s="98">
        <f>D270*E270</f>
        <v>540000</v>
      </c>
    </row>
    <row r="271" spans="1:6" ht="45" x14ac:dyDescent="0.25">
      <c r="A271" s="96" t="s">
        <v>553</v>
      </c>
      <c r="B271" s="97" t="s">
        <v>554</v>
      </c>
      <c r="C271" s="97" t="s">
        <v>46</v>
      </c>
      <c r="D271" s="97">
        <v>16</v>
      </c>
      <c r="E271" s="98">
        <v>12500</v>
      </c>
      <c r="F271" s="98">
        <f>D271*E271</f>
        <v>200000</v>
      </c>
    </row>
    <row r="272" spans="1:6" ht="75" x14ac:dyDescent="0.25">
      <c r="A272" s="96" t="s">
        <v>555</v>
      </c>
      <c r="B272" s="97" t="s">
        <v>556</v>
      </c>
      <c r="C272" s="97" t="s">
        <v>109</v>
      </c>
      <c r="D272" s="97">
        <v>150</v>
      </c>
      <c r="E272" s="98">
        <v>3300</v>
      </c>
      <c r="F272" s="98">
        <f>D272*E272</f>
        <v>495000</v>
      </c>
    </row>
    <row r="273" spans="1:6" x14ac:dyDescent="0.25">
      <c r="A273" s="96"/>
      <c r="B273" s="97"/>
      <c r="C273" s="97"/>
      <c r="D273" s="97"/>
      <c r="E273" s="97"/>
      <c r="F273" s="97"/>
    </row>
    <row r="274" spans="1:6" x14ac:dyDescent="0.25">
      <c r="A274" s="96"/>
      <c r="B274" s="97"/>
      <c r="C274" s="97"/>
      <c r="D274" s="97"/>
      <c r="E274" s="97"/>
      <c r="F274" s="97"/>
    </row>
    <row r="275" spans="1:6" x14ac:dyDescent="0.25">
      <c r="A275" s="96" t="s">
        <v>0</v>
      </c>
      <c r="B275" s="97" t="s">
        <v>1</v>
      </c>
      <c r="C275" s="97" t="s">
        <v>62</v>
      </c>
      <c r="D275" s="97" t="s">
        <v>222</v>
      </c>
      <c r="E275" s="97" t="s">
        <v>3</v>
      </c>
      <c r="F275" s="97" t="s">
        <v>223</v>
      </c>
    </row>
    <row r="276" spans="1:6" ht="120" x14ac:dyDescent="0.25">
      <c r="A276" s="96" t="s">
        <v>557</v>
      </c>
      <c r="B276" s="97" t="s">
        <v>558</v>
      </c>
      <c r="C276" s="97" t="s">
        <v>46</v>
      </c>
      <c r="D276" s="97">
        <v>15</v>
      </c>
      <c r="E276" s="98">
        <v>105500</v>
      </c>
      <c r="F276" s="98">
        <f>D276*E276</f>
        <v>1582500</v>
      </c>
    </row>
    <row r="277" spans="1:6" ht="30" x14ac:dyDescent="0.25">
      <c r="A277" s="96" t="s">
        <v>559</v>
      </c>
      <c r="B277" s="97" t="s">
        <v>560</v>
      </c>
      <c r="C277" s="97" t="s">
        <v>46</v>
      </c>
      <c r="D277" s="97">
        <v>2</v>
      </c>
      <c r="E277" s="98">
        <v>65200</v>
      </c>
      <c r="F277" s="98">
        <f t="shared" ref="F277:F283" si="14">D277*E277</f>
        <v>130400</v>
      </c>
    </row>
    <row r="278" spans="1:6" ht="105" x14ac:dyDescent="0.25">
      <c r="A278" s="96" t="s">
        <v>561</v>
      </c>
      <c r="B278" s="97" t="s">
        <v>562</v>
      </c>
      <c r="C278" s="97" t="s">
        <v>46</v>
      </c>
      <c r="D278" s="97">
        <v>18</v>
      </c>
      <c r="E278" s="98">
        <v>29000</v>
      </c>
      <c r="F278" s="98">
        <f t="shared" si="14"/>
        <v>522000</v>
      </c>
    </row>
    <row r="279" spans="1:6" ht="105" x14ac:dyDescent="0.25">
      <c r="A279" s="96" t="s">
        <v>563</v>
      </c>
      <c r="B279" s="97" t="s">
        <v>564</v>
      </c>
      <c r="C279" s="97" t="s">
        <v>46</v>
      </c>
      <c r="D279" s="97">
        <v>18</v>
      </c>
      <c r="E279" s="98">
        <v>35000</v>
      </c>
      <c r="F279" s="98">
        <f t="shared" si="14"/>
        <v>630000</v>
      </c>
    </row>
    <row r="280" spans="1:6" ht="345" x14ac:dyDescent="0.25">
      <c r="A280" s="96" t="s">
        <v>565</v>
      </c>
      <c r="B280" s="97" t="s">
        <v>566</v>
      </c>
      <c r="C280" s="97" t="s">
        <v>46</v>
      </c>
      <c r="D280" s="97">
        <v>1</v>
      </c>
      <c r="E280" s="98">
        <v>3170000</v>
      </c>
      <c r="F280" s="98">
        <f t="shared" si="14"/>
        <v>3170000</v>
      </c>
    </row>
    <row r="281" spans="1:6" ht="75" x14ac:dyDescent="0.25">
      <c r="A281" s="96" t="s">
        <v>567</v>
      </c>
      <c r="B281" s="97" t="s">
        <v>568</v>
      </c>
      <c r="C281" s="97" t="s">
        <v>46</v>
      </c>
      <c r="D281" s="97">
        <v>1</v>
      </c>
      <c r="E281" s="98">
        <v>1360000</v>
      </c>
      <c r="F281" s="98">
        <f t="shared" si="14"/>
        <v>1360000</v>
      </c>
    </row>
    <row r="282" spans="1:6" ht="30" x14ac:dyDescent="0.25">
      <c r="A282" s="96" t="s">
        <v>569</v>
      </c>
      <c r="B282" s="97" t="s">
        <v>570</v>
      </c>
      <c r="C282" s="97" t="s">
        <v>46</v>
      </c>
      <c r="D282" s="97">
        <v>2</v>
      </c>
      <c r="E282" s="98">
        <v>460000</v>
      </c>
      <c r="F282" s="98">
        <f t="shared" si="14"/>
        <v>920000</v>
      </c>
    </row>
    <row r="283" spans="1:6" x14ac:dyDescent="0.25">
      <c r="A283" s="96" t="s">
        <v>571</v>
      </c>
      <c r="B283" s="97" t="s">
        <v>572</v>
      </c>
      <c r="C283" s="97" t="s">
        <v>46</v>
      </c>
      <c r="D283" s="97">
        <v>45</v>
      </c>
      <c r="E283" s="98">
        <v>35000</v>
      </c>
      <c r="F283" s="98">
        <f t="shared" si="14"/>
        <v>1575000</v>
      </c>
    </row>
    <row r="284" spans="1:6" x14ac:dyDescent="0.25">
      <c r="A284" s="96"/>
      <c r="B284" s="97"/>
      <c r="C284" s="97"/>
      <c r="D284" s="97"/>
      <c r="E284" s="97"/>
      <c r="F284" s="97"/>
    </row>
    <row r="285" spans="1:6" x14ac:dyDescent="0.25">
      <c r="A285" s="96"/>
      <c r="B285" s="97"/>
      <c r="C285" s="97"/>
      <c r="D285" s="97"/>
      <c r="E285" s="97"/>
      <c r="F285" s="97"/>
    </row>
    <row r="286" spans="1:6" x14ac:dyDescent="0.25">
      <c r="A286" s="96"/>
      <c r="B286" s="97"/>
      <c r="C286" s="97"/>
      <c r="D286" s="97"/>
      <c r="E286" s="97"/>
      <c r="F286" s="97"/>
    </row>
    <row r="287" spans="1:6" x14ac:dyDescent="0.25">
      <c r="A287" s="96"/>
      <c r="B287" s="97"/>
      <c r="C287" s="97"/>
      <c r="D287" s="97"/>
      <c r="E287" s="97"/>
      <c r="F287" s="97"/>
    </row>
    <row r="288" spans="1:6" x14ac:dyDescent="0.25">
      <c r="A288" s="96"/>
      <c r="B288" s="97"/>
      <c r="C288" s="97"/>
      <c r="D288" s="97"/>
      <c r="E288" s="97"/>
      <c r="F288" s="97"/>
    </row>
    <row r="289" spans="1:9" x14ac:dyDescent="0.25">
      <c r="A289" s="96" t="s">
        <v>0</v>
      </c>
      <c r="B289" s="97" t="s">
        <v>1</v>
      </c>
      <c r="C289" s="97" t="s">
        <v>62</v>
      </c>
      <c r="D289" s="97" t="s">
        <v>222</v>
      </c>
      <c r="E289" s="97" t="s">
        <v>3</v>
      </c>
      <c r="F289" s="97" t="s">
        <v>223</v>
      </c>
    </row>
    <row r="290" spans="1:9" ht="360" x14ac:dyDescent="0.25">
      <c r="A290" s="96" t="s">
        <v>573</v>
      </c>
      <c r="B290" s="97" t="s">
        <v>574</v>
      </c>
      <c r="C290" s="97" t="s">
        <v>46</v>
      </c>
      <c r="D290" s="97">
        <v>2</v>
      </c>
      <c r="E290" s="98">
        <v>2680000</v>
      </c>
      <c r="F290" s="98">
        <f>D290*E290</f>
        <v>5360000</v>
      </c>
    </row>
    <row r="291" spans="1:9" ht="30" x14ac:dyDescent="0.25">
      <c r="A291" s="96" t="s">
        <v>575</v>
      </c>
      <c r="B291" s="97" t="s">
        <v>576</v>
      </c>
      <c r="C291" s="97" t="s">
        <v>46</v>
      </c>
      <c r="D291" s="97">
        <v>11</v>
      </c>
      <c r="E291" s="98">
        <v>2250000</v>
      </c>
      <c r="F291" s="98">
        <f>D291*E291</f>
        <v>24750000</v>
      </c>
    </row>
    <row r="292" spans="1:9" ht="30" x14ac:dyDescent="0.25">
      <c r="A292" s="96" t="s">
        <v>577</v>
      </c>
      <c r="B292" s="97" t="s">
        <v>578</v>
      </c>
      <c r="C292" s="97" t="s">
        <v>46</v>
      </c>
      <c r="D292" s="97">
        <v>4</v>
      </c>
      <c r="E292" s="98">
        <v>60000</v>
      </c>
      <c r="F292" s="98">
        <f>D292*E292</f>
        <v>240000</v>
      </c>
    </row>
    <row r="293" spans="1:9" x14ac:dyDescent="0.25">
      <c r="A293" s="96"/>
      <c r="B293" s="114" t="s">
        <v>579</v>
      </c>
      <c r="C293" s="114"/>
      <c r="D293" s="114"/>
      <c r="E293" s="114"/>
      <c r="F293" s="115">
        <f>SUM(F290:F292)</f>
        <v>30350000</v>
      </c>
    </row>
    <row r="294" spans="1:9" x14ac:dyDescent="0.25">
      <c r="A294" s="96"/>
      <c r="B294" s="97"/>
      <c r="C294" s="97"/>
      <c r="D294" s="97"/>
      <c r="E294" s="97"/>
      <c r="F294" s="97"/>
    </row>
    <row r="295" spans="1:9" x14ac:dyDescent="0.25">
      <c r="A295" s="96"/>
      <c r="B295" s="114" t="s">
        <v>6</v>
      </c>
      <c r="C295" s="114"/>
      <c r="D295" s="114"/>
      <c r="E295" s="114"/>
      <c r="F295" s="115">
        <f>F34+F41+F64+F105+F118+F137+F152+F162+F172+F249+F265+F293</f>
        <v>947917511.64719999</v>
      </c>
    </row>
    <row r="296" spans="1:9" x14ac:dyDescent="0.25">
      <c r="A296" s="96"/>
      <c r="B296" s="97" t="s">
        <v>7</v>
      </c>
      <c r="C296" s="97"/>
      <c r="D296" s="97"/>
      <c r="E296" s="97">
        <v>0.18</v>
      </c>
      <c r="F296" s="116">
        <f>F295*E296</f>
        <v>170625152.09649599</v>
      </c>
    </row>
    <row r="297" spans="1:9" x14ac:dyDescent="0.25">
      <c r="A297" s="96"/>
      <c r="B297" s="97" t="s">
        <v>8</v>
      </c>
      <c r="C297" s="97"/>
      <c r="D297" s="97"/>
      <c r="E297" s="97">
        <v>0.02</v>
      </c>
      <c r="F297" s="116">
        <f>F295*E297</f>
        <v>18958350.232944001</v>
      </c>
    </row>
    <row r="298" spans="1:9" x14ac:dyDescent="0.25">
      <c r="A298" s="96"/>
      <c r="B298" s="97" t="s">
        <v>9</v>
      </c>
      <c r="C298" s="97"/>
      <c r="D298" s="97"/>
      <c r="E298" s="97">
        <v>0.05</v>
      </c>
      <c r="F298" s="116">
        <f>F295*E298</f>
        <v>47395875.582359999</v>
      </c>
    </row>
    <row r="299" spans="1:9" x14ac:dyDescent="0.25">
      <c r="A299" s="96"/>
      <c r="B299" s="97" t="s">
        <v>14</v>
      </c>
      <c r="C299" s="97"/>
      <c r="D299" s="97"/>
      <c r="E299" s="97"/>
      <c r="F299" s="98">
        <f>SUM(F295:F298)</f>
        <v>1184896889.559</v>
      </c>
    </row>
    <row r="300" spans="1:9" x14ac:dyDescent="0.25">
      <c r="A300" s="96"/>
      <c r="B300" s="97" t="s">
        <v>10</v>
      </c>
      <c r="C300" s="97"/>
      <c r="D300" s="97"/>
      <c r="E300" s="97">
        <v>0.16</v>
      </c>
      <c r="F300" s="98">
        <f>F298*0.16</f>
        <v>7583340.0931775998</v>
      </c>
    </row>
    <row r="301" spans="1:9" x14ac:dyDescent="0.25">
      <c r="A301" s="96"/>
      <c r="B301" s="97" t="s">
        <v>30</v>
      </c>
      <c r="C301" s="97"/>
      <c r="D301" s="97"/>
      <c r="E301" s="97"/>
      <c r="F301" s="98">
        <f>F299+F300</f>
        <v>1192480229.6521776</v>
      </c>
    </row>
    <row r="302" spans="1:9" x14ac:dyDescent="0.25">
      <c r="A302" s="96"/>
      <c r="B302" s="97" t="s">
        <v>22</v>
      </c>
      <c r="C302" s="97"/>
      <c r="D302" s="97"/>
      <c r="E302" s="97"/>
      <c r="F302" s="98">
        <v>5800000</v>
      </c>
      <c r="H302" s="118" t="s">
        <v>750</v>
      </c>
      <c r="I302" s="118"/>
    </row>
    <row r="303" spans="1:9" ht="18.75" x14ac:dyDescent="0.25">
      <c r="A303" s="96"/>
      <c r="B303" s="97" t="s">
        <v>23</v>
      </c>
      <c r="C303" s="97"/>
      <c r="D303" s="97"/>
      <c r="E303" s="97"/>
      <c r="F303" s="113">
        <f>F301+F302</f>
        <v>1198280229.6521776</v>
      </c>
      <c r="H303" s="119" t="e">
        <f>#REF!</f>
        <v>#REF!</v>
      </c>
      <c r="I303" s="118"/>
    </row>
    <row r="304" spans="1:9" x14ac:dyDescent="0.25">
      <c r="H304" s="120" t="e">
        <f>H303-F303</f>
        <v>#REF!</v>
      </c>
      <c r="I304" s="118" t="s">
        <v>749</v>
      </c>
    </row>
    <row r="307" spans="2:2" x14ac:dyDescent="0.25">
      <c r="B307" s="95" t="s">
        <v>24</v>
      </c>
    </row>
    <row r="312" spans="2:2" x14ac:dyDescent="0.25">
      <c r="B312" s="95" t="s">
        <v>11</v>
      </c>
    </row>
    <row r="313" spans="2:2" x14ac:dyDescent="0.25">
      <c r="B313" s="95" t="s">
        <v>12</v>
      </c>
    </row>
    <row r="314" spans="2:2" x14ac:dyDescent="0.25">
      <c r="B314" s="95" t="s">
        <v>13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91"/>
  <sheetViews>
    <sheetView topLeftCell="A19" zoomScale="150" zoomScaleNormal="150" zoomScalePageLayoutView="150" workbookViewId="0">
      <selection activeCell="F89" sqref="F89"/>
    </sheetView>
  </sheetViews>
  <sheetFormatPr baseColWidth="10" defaultColWidth="10.85546875" defaultRowHeight="15" x14ac:dyDescent="0.25"/>
  <cols>
    <col min="1" max="1" width="10.85546875" style="147"/>
    <col min="2" max="2" width="38.85546875" style="147" customWidth="1"/>
    <col min="3" max="5" width="10.85546875" style="147"/>
    <col min="6" max="6" width="17.42578125" style="147" bestFit="1" customWidth="1"/>
    <col min="7" max="16384" width="10.85546875" style="147"/>
  </cols>
  <sheetData>
    <row r="2" spans="1:6" x14ac:dyDescent="0.25">
      <c r="A2" s="199" t="s">
        <v>785</v>
      </c>
      <c r="B2" s="199"/>
      <c r="C2" s="199"/>
      <c r="D2" s="199"/>
      <c r="E2" s="199"/>
      <c r="F2" s="199"/>
    </row>
    <row r="3" spans="1:6" x14ac:dyDescent="0.25">
      <c r="A3" s="199"/>
      <c r="B3" s="199"/>
      <c r="C3" s="199"/>
      <c r="D3" s="199"/>
      <c r="E3" s="199"/>
      <c r="F3" s="199"/>
    </row>
    <row r="4" spans="1:6" x14ac:dyDescent="0.25">
      <c r="A4" s="83" t="s">
        <v>0</v>
      </c>
      <c r="B4" s="83" t="s">
        <v>1</v>
      </c>
      <c r="C4" s="83" t="s">
        <v>431</v>
      </c>
      <c r="D4" s="83" t="s">
        <v>2</v>
      </c>
      <c r="E4" s="122" t="s">
        <v>3</v>
      </c>
      <c r="F4" s="122" t="s">
        <v>4</v>
      </c>
    </row>
    <row r="5" spans="1:6" x14ac:dyDescent="0.25">
      <c r="A5" s="93">
        <v>1</v>
      </c>
      <c r="B5" s="148" t="s">
        <v>405</v>
      </c>
      <c r="C5" s="149" t="s">
        <v>62</v>
      </c>
      <c r="D5" s="149" t="s">
        <v>222</v>
      </c>
      <c r="E5" s="149" t="s">
        <v>3</v>
      </c>
      <c r="F5" s="150" t="s">
        <v>223</v>
      </c>
    </row>
    <row r="6" spans="1:6" x14ac:dyDescent="0.25">
      <c r="A6" s="151"/>
      <c r="B6" s="93" t="s">
        <v>606</v>
      </c>
      <c r="C6" s="93"/>
      <c r="D6" s="94"/>
      <c r="E6" s="94"/>
      <c r="F6" s="94"/>
    </row>
    <row r="7" spans="1:6" ht="24" x14ac:dyDescent="0.25">
      <c r="A7" s="152" t="s">
        <v>386</v>
      </c>
      <c r="B7" s="153" t="s">
        <v>726</v>
      </c>
      <c r="C7" s="154" t="s">
        <v>46</v>
      </c>
      <c r="D7" s="155">
        <v>2</v>
      </c>
      <c r="E7" s="110">
        <f>6900000*1.16</f>
        <v>8003999.9999999991</v>
      </c>
      <c r="F7" s="111">
        <f>D7*E7</f>
        <v>16007999.999999998</v>
      </c>
    </row>
    <row r="8" spans="1:6" x14ac:dyDescent="0.25">
      <c r="A8" s="152" t="s">
        <v>388</v>
      </c>
      <c r="B8" s="156" t="s">
        <v>609</v>
      </c>
      <c r="C8" s="152" t="s">
        <v>583</v>
      </c>
      <c r="D8" s="70">
        <v>20</v>
      </c>
      <c r="E8" s="110">
        <f>16500*1.16</f>
        <v>19140</v>
      </c>
      <c r="F8" s="111">
        <f t="shared" ref="F8:F33" si="0">D8*E8</f>
        <v>382800</v>
      </c>
    </row>
    <row r="9" spans="1:6" ht="36" x14ac:dyDescent="0.25">
      <c r="A9" s="152" t="s">
        <v>390</v>
      </c>
      <c r="B9" s="156" t="s">
        <v>610</v>
      </c>
      <c r="C9" s="152" t="s">
        <v>46</v>
      </c>
      <c r="D9" s="70">
        <v>2</v>
      </c>
      <c r="E9" s="110">
        <f>950000*1.16</f>
        <v>1102000</v>
      </c>
      <c r="F9" s="111">
        <f t="shared" si="0"/>
        <v>2204000</v>
      </c>
    </row>
    <row r="10" spans="1:6" x14ac:dyDescent="0.25">
      <c r="A10" s="152" t="s">
        <v>392</v>
      </c>
      <c r="B10" s="156" t="s">
        <v>611</v>
      </c>
      <c r="C10" s="152" t="s">
        <v>585</v>
      </c>
      <c r="D10" s="70">
        <v>120</v>
      </c>
      <c r="E10" s="110">
        <f>130000*1.16</f>
        <v>150800</v>
      </c>
      <c r="F10" s="111">
        <f t="shared" si="0"/>
        <v>18096000</v>
      </c>
    </row>
    <row r="11" spans="1:6" ht="24" x14ac:dyDescent="0.25">
      <c r="A11" s="152" t="s">
        <v>394</v>
      </c>
      <c r="B11" s="156" t="s">
        <v>612</v>
      </c>
      <c r="C11" s="152" t="s">
        <v>15</v>
      </c>
      <c r="D11" s="70">
        <v>12</v>
      </c>
      <c r="E11" s="110">
        <f>120000*1.16</f>
        <v>139200</v>
      </c>
      <c r="F11" s="111">
        <f t="shared" si="0"/>
        <v>1670400</v>
      </c>
    </row>
    <row r="12" spans="1:6" x14ac:dyDescent="0.25">
      <c r="A12" s="152" t="s">
        <v>395</v>
      </c>
      <c r="B12" s="156" t="s">
        <v>587</v>
      </c>
      <c r="C12" s="152" t="s">
        <v>15</v>
      </c>
      <c r="D12" s="70">
        <v>1</v>
      </c>
      <c r="E12" s="110">
        <f>380000*1.16</f>
        <v>440799.99999999994</v>
      </c>
      <c r="F12" s="111">
        <f t="shared" si="0"/>
        <v>440799.99999999994</v>
      </c>
    </row>
    <row r="13" spans="1:6" x14ac:dyDescent="0.25">
      <c r="A13" s="152" t="s">
        <v>440</v>
      </c>
      <c r="B13" s="156" t="s">
        <v>588</v>
      </c>
      <c r="C13" s="152" t="s">
        <v>15</v>
      </c>
      <c r="D13" s="70">
        <v>1</v>
      </c>
      <c r="E13" s="110">
        <f>120000*1.16</f>
        <v>139200</v>
      </c>
      <c r="F13" s="111">
        <f t="shared" si="0"/>
        <v>139200</v>
      </c>
    </row>
    <row r="14" spans="1:6" ht="24" x14ac:dyDescent="0.25">
      <c r="A14" s="152" t="s">
        <v>442</v>
      </c>
      <c r="B14" s="156" t="s">
        <v>613</v>
      </c>
      <c r="C14" s="152" t="s">
        <v>5</v>
      </c>
      <c r="D14" s="70">
        <v>30</v>
      </c>
      <c r="E14" s="110">
        <f>15000*1.16</f>
        <v>17400</v>
      </c>
      <c r="F14" s="111">
        <f t="shared" si="0"/>
        <v>522000</v>
      </c>
    </row>
    <row r="15" spans="1:6" ht="24" x14ac:dyDescent="0.25">
      <c r="A15" s="152" t="s">
        <v>444</v>
      </c>
      <c r="B15" s="156" t="s">
        <v>614</v>
      </c>
      <c r="C15" s="152" t="s">
        <v>5</v>
      </c>
      <c r="D15" s="70">
        <v>30</v>
      </c>
      <c r="E15" s="110">
        <f>55000*1.16</f>
        <v>63799.999999999993</v>
      </c>
      <c r="F15" s="111">
        <f t="shared" si="0"/>
        <v>1913999.9999999998</v>
      </c>
    </row>
    <row r="16" spans="1:6" x14ac:dyDescent="0.25">
      <c r="A16" s="152" t="s">
        <v>446</v>
      </c>
      <c r="B16" s="156" t="s">
        <v>589</v>
      </c>
      <c r="C16" s="152" t="s">
        <v>15</v>
      </c>
      <c r="D16" s="70">
        <v>2</v>
      </c>
      <c r="E16" s="110">
        <f>+E15</f>
        <v>63799.999999999993</v>
      </c>
      <c r="F16" s="111">
        <f t="shared" si="0"/>
        <v>127599.99999999999</v>
      </c>
    </row>
    <row r="17" spans="1:6" x14ac:dyDescent="0.25">
      <c r="A17" s="152" t="s">
        <v>448</v>
      </c>
      <c r="B17" s="156" t="s">
        <v>590</v>
      </c>
      <c r="C17" s="152" t="s">
        <v>15</v>
      </c>
      <c r="D17" s="70">
        <v>2</v>
      </c>
      <c r="E17" s="110">
        <f>+E15</f>
        <v>63799.999999999993</v>
      </c>
      <c r="F17" s="111">
        <f t="shared" si="0"/>
        <v>127599.99999999999</v>
      </c>
    </row>
    <row r="18" spans="1:6" x14ac:dyDescent="0.25">
      <c r="A18" s="152" t="s">
        <v>450</v>
      </c>
      <c r="B18" s="156" t="s">
        <v>591</v>
      </c>
      <c r="C18" s="152" t="s">
        <v>15</v>
      </c>
      <c r="D18" s="70">
        <v>2</v>
      </c>
      <c r="E18" s="110">
        <f>155000*1.16</f>
        <v>179800</v>
      </c>
      <c r="F18" s="111">
        <f t="shared" si="0"/>
        <v>359600</v>
      </c>
    </row>
    <row r="19" spans="1:6" ht="24" x14ac:dyDescent="0.25">
      <c r="A19" s="152" t="s">
        <v>452</v>
      </c>
      <c r="B19" s="156" t="s">
        <v>592</v>
      </c>
      <c r="C19" s="152" t="s">
        <v>76</v>
      </c>
      <c r="D19" s="70">
        <v>2</v>
      </c>
      <c r="E19" s="110">
        <f>75000*1.16</f>
        <v>87000</v>
      </c>
      <c r="F19" s="111">
        <f t="shared" si="0"/>
        <v>174000</v>
      </c>
    </row>
    <row r="20" spans="1:6" x14ac:dyDescent="0.25">
      <c r="A20" s="152" t="s">
        <v>455</v>
      </c>
      <c r="B20" s="156" t="s">
        <v>593</v>
      </c>
      <c r="C20" s="152" t="s">
        <v>15</v>
      </c>
      <c r="D20" s="70">
        <v>2</v>
      </c>
      <c r="E20" s="110">
        <f>220000*1.16</f>
        <v>255199.99999999997</v>
      </c>
      <c r="F20" s="111">
        <f t="shared" si="0"/>
        <v>510399.99999999994</v>
      </c>
    </row>
    <row r="21" spans="1:6" ht="24" x14ac:dyDescent="0.25">
      <c r="A21" s="152" t="s">
        <v>786</v>
      </c>
      <c r="B21" s="156" t="s">
        <v>594</v>
      </c>
      <c r="C21" s="152" t="s">
        <v>15</v>
      </c>
      <c r="D21" s="70">
        <v>1</v>
      </c>
      <c r="E21" s="110">
        <f>2450000*1.16</f>
        <v>2842000</v>
      </c>
      <c r="F21" s="111">
        <f t="shared" si="0"/>
        <v>2842000</v>
      </c>
    </row>
    <row r="22" spans="1:6" ht="24" x14ac:dyDescent="0.25">
      <c r="A22" s="152" t="s">
        <v>457</v>
      </c>
      <c r="B22" s="156" t="s">
        <v>595</v>
      </c>
      <c r="C22" s="152" t="s">
        <v>15</v>
      </c>
      <c r="D22" s="70">
        <v>1</v>
      </c>
      <c r="E22" s="110">
        <f>3200000*1.16</f>
        <v>3711999.9999999995</v>
      </c>
      <c r="F22" s="111">
        <f t="shared" si="0"/>
        <v>3711999.9999999995</v>
      </c>
    </row>
    <row r="23" spans="1:6" ht="24" x14ac:dyDescent="0.25">
      <c r="A23" s="152" t="s">
        <v>459</v>
      </c>
      <c r="B23" s="156" t="s">
        <v>596</v>
      </c>
      <c r="C23" s="152" t="s">
        <v>15</v>
      </c>
      <c r="D23" s="70">
        <v>1</v>
      </c>
      <c r="E23" s="110">
        <f>4250000*1.16</f>
        <v>4930000</v>
      </c>
      <c r="F23" s="111">
        <f t="shared" si="0"/>
        <v>4930000</v>
      </c>
    </row>
    <row r="24" spans="1:6" x14ac:dyDescent="0.25">
      <c r="A24" s="152" t="s">
        <v>460</v>
      </c>
      <c r="B24" s="156" t="s">
        <v>620</v>
      </c>
      <c r="C24" s="152" t="s">
        <v>583</v>
      </c>
      <c r="D24" s="70">
        <v>6</v>
      </c>
      <c r="E24" s="110">
        <f>16500*1.16</f>
        <v>19140</v>
      </c>
      <c r="F24" s="111">
        <f t="shared" si="0"/>
        <v>114840</v>
      </c>
    </row>
    <row r="25" spans="1:6" ht="36" x14ac:dyDescent="0.25">
      <c r="A25" s="152" t="s">
        <v>461</v>
      </c>
      <c r="B25" s="156" t="s">
        <v>615</v>
      </c>
      <c r="C25" s="152" t="s">
        <v>76</v>
      </c>
      <c r="D25" s="70">
        <v>3</v>
      </c>
      <c r="E25" s="110">
        <f>950000*1</f>
        <v>950000</v>
      </c>
      <c r="F25" s="111">
        <f t="shared" si="0"/>
        <v>2850000</v>
      </c>
    </row>
    <row r="26" spans="1:6" ht="24" x14ac:dyDescent="0.25">
      <c r="A26" s="152" t="s">
        <v>462</v>
      </c>
      <c r="B26" s="156" t="s">
        <v>616</v>
      </c>
      <c r="C26" s="152" t="s">
        <v>5</v>
      </c>
      <c r="D26" s="70">
        <v>18</v>
      </c>
      <c r="E26" s="110">
        <v>5200</v>
      </c>
      <c r="F26" s="111">
        <f t="shared" si="0"/>
        <v>93600</v>
      </c>
    </row>
    <row r="27" spans="1:6" ht="24" x14ac:dyDescent="0.25">
      <c r="A27" s="152" t="s">
        <v>463</v>
      </c>
      <c r="B27" s="156" t="s">
        <v>617</v>
      </c>
      <c r="C27" s="152" t="s">
        <v>5</v>
      </c>
      <c r="D27" s="70">
        <v>54</v>
      </c>
      <c r="E27" s="110">
        <f>6800*1.16</f>
        <v>7887.9999999999991</v>
      </c>
      <c r="F27" s="111">
        <f t="shared" si="0"/>
        <v>425951.99999999994</v>
      </c>
    </row>
    <row r="28" spans="1:6" ht="24" x14ac:dyDescent="0.25">
      <c r="A28" s="152" t="s">
        <v>464</v>
      </c>
      <c r="B28" s="156" t="s">
        <v>618</v>
      </c>
      <c r="C28" s="152" t="s">
        <v>5</v>
      </c>
      <c r="D28" s="70">
        <v>18</v>
      </c>
      <c r="E28" s="110">
        <f>7900*1.16</f>
        <v>9164</v>
      </c>
      <c r="F28" s="111">
        <f t="shared" si="0"/>
        <v>164952</v>
      </c>
    </row>
    <row r="29" spans="1:6" ht="24" x14ac:dyDescent="0.25">
      <c r="A29" s="152" t="s">
        <v>465</v>
      </c>
      <c r="B29" s="156" t="s">
        <v>599</v>
      </c>
      <c r="C29" s="152" t="s">
        <v>5</v>
      </c>
      <c r="D29" s="70">
        <v>18</v>
      </c>
      <c r="E29" s="110">
        <f>9500*1.16</f>
        <v>11020</v>
      </c>
      <c r="F29" s="111">
        <f t="shared" si="0"/>
        <v>198360</v>
      </c>
    </row>
    <row r="30" spans="1:6" x14ac:dyDescent="0.25">
      <c r="A30" s="152" t="s">
        <v>466</v>
      </c>
      <c r="B30" s="156" t="s">
        <v>600</v>
      </c>
      <c r="C30" s="152" t="s">
        <v>5</v>
      </c>
      <c r="D30" s="70">
        <v>18</v>
      </c>
      <c r="E30" s="110">
        <f>2800*1.16</f>
        <v>3248</v>
      </c>
      <c r="F30" s="111">
        <f t="shared" si="0"/>
        <v>58464</v>
      </c>
    </row>
    <row r="31" spans="1:6" x14ac:dyDescent="0.25">
      <c r="A31" s="152" t="s">
        <v>467</v>
      </c>
      <c r="B31" s="156" t="s">
        <v>601</v>
      </c>
      <c r="C31" s="152" t="s">
        <v>602</v>
      </c>
      <c r="D31" s="70">
        <v>54</v>
      </c>
      <c r="E31" s="110">
        <f>3500*1.16</f>
        <v>4059.9999999999995</v>
      </c>
      <c r="F31" s="111">
        <f t="shared" si="0"/>
        <v>219239.99999999997</v>
      </c>
    </row>
    <row r="32" spans="1:6" x14ac:dyDescent="0.25">
      <c r="A32" s="152" t="s">
        <v>787</v>
      </c>
      <c r="B32" s="156" t="s">
        <v>603</v>
      </c>
      <c r="C32" s="152" t="s">
        <v>5</v>
      </c>
      <c r="D32" s="70">
        <v>18</v>
      </c>
      <c r="E32" s="110">
        <f>4800*1.16</f>
        <v>5568</v>
      </c>
      <c r="F32" s="111">
        <f t="shared" si="0"/>
        <v>100224</v>
      </c>
    </row>
    <row r="33" spans="1:6" x14ac:dyDescent="0.25">
      <c r="A33" s="152" t="s">
        <v>788</v>
      </c>
      <c r="B33" s="156" t="s">
        <v>604</v>
      </c>
      <c r="C33" s="152" t="s">
        <v>5</v>
      </c>
      <c r="D33" s="70">
        <v>18</v>
      </c>
      <c r="E33" s="110">
        <f>6500*1.16</f>
        <v>7539.9999999999991</v>
      </c>
      <c r="F33" s="111">
        <f t="shared" si="0"/>
        <v>135719.99999999997</v>
      </c>
    </row>
    <row r="34" spans="1:6" ht="24" x14ac:dyDescent="0.25">
      <c r="A34" s="159"/>
      <c r="B34" s="166" t="s">
        <v>796</v>
      </c>
      <c r="C34" s="124"/>
      <c r="D34" s="138"/>
      <c r="E34" s="139"/>
      <c r="F34" s="140">
        <f>SUM(F7:F33)</f>
        <v>58521752</v>
      </c>
    </row>
    <row r="35" spans="1:6" x14ac:dyDescent="0.25">
      <c r="A35" s="157"/>
      <c r="B35" s="163"/>
      <c r="C35" s="164"/>
      <c r="D35" s="121"/>
      <c r="E35" s="85"/>
      <c r="F35" s="165"/>
    </row>
    <row r="36" spans="1:6" x14ac:dyDescent="0.25">
      <c r="A36" s="150" t="s">
        <v>0</v>
      </c>
      <c r="B36" s="150" t="s">
        <v>1</v>
      </c>
      <c r="C36" s="150" t="s">
        <v>62</v>
      </c>
      <c r="D36" s="150" t="s">
        <v>222</v>
      </c>
      <c r="E36" s="150" t="s">
        <v>3</v>
      </c>
      <c r="F36" s="150" t="s">
        <v>223</v>
      </c>
    </row>
    <row r="37" spans="1:6" x14ac:dyDescent="0.25">
      <c r="A37" s="93">
        <v>2</v>
      </c>
      <c r="B37" s="148" t="s">
        <v>619</v>
      </c>
      <c r="C37" s="152"/>
      <c r="D37" s="70"/>
      <c r="E37" s="158"/>
      <c r="F37" s="158"/>
    </row>
    <row r="38" spans="1:6" x14ac:dyDescent="0.25">
      <c r="A38" s="152" t="s">
        <v>472</v>
      </c>
      <c r="B38" s="156" t="s">
        <v>582</v>
      </c>
      <c r="C38" s="152" t="s">
        <v>15</v>
      </c>
      <c r="D38" s="70">
        <v>2</v>
      </c>
      <c r="E38" s="111">
        <f t="shared" ref="E38:E51" si="1">+E7</f>
        <v>8003999.9999999991</v>
      </c>
      <c r="F38" s="112">
        <f>D38*E38</f>
        <v>16007999.999999998</v>
      </c>
    </row>
    <row r="39" spans="1:6" x14ac:dyDescent="0.25">
      <c r="A39" s="152" t="s">
        <v>474</v>
      </c>
      <c r="B39" s="156" t="s">
        <v>620</v>
      </c>
      <c r="C39" s="152" t="s">
        <v>583</v>
      </c>
      <c r="D39" s="70">
        <v>20</v>
      </c>
      <c r="E39" s="111">
        <f t="shared" si="1"/>
        <v>19140</v>
      </c>
      <c r="F39" s="112">
        <f t="shared" ref="F39:F72" si="2">D39*E39</f>
        <v>382800</v>
      </c>
    </row>
    <row r="40" spans="1:6" ht="48" x14ac:dyDescent="0.25">
      <c r="A40" s="152" t="s">
        <v>476</v>
      </c>
      <c r="B40" s="156" t="s">
        <v>621</v>
      </c>
      <c r="C40" s="152" t="s">
        <v>46</v>
      </c>
      <c r="D40" s="70">
        <v>2</v>
      </c>
      <c r="E40" s="111">
        <f t="shared" si="1"/>
        <v>1102000</v>
      </c>
      <c r="F40" s="112">
        <f t="shared" si="2"/>
        <v>2204000</v>
      </c>
    </row>
    <row r="41" spans="1:6" x14ac:dyDescent="0.25">
      <c r="A41" s="152" t="s">
        <v>478</v>
      </c>
      <c r="B41" s="156" t="s">
        <v>584</v>
      </c>
      <c r="C41" s="152" t="s">
        <v>585</v>
      </c>
      <c r="D41" s="70">
        <v>120</v>
      </c>
      <c r="E41" s="111">
        <f t="shared" si="1"/>
        <v>150800</v>
      </c>
      <c r="F41" s="112">
        <f t="shared" si="2"/>
        <v>18096000</v>
      </c>
    </row>
    <row r="42" spans="1:6" ht="24" x14ac:dyDescent="0.25">
      <c r="A42" s="152" t="s">
        <v>770</v>
      </c>
      <c r="B42" s="156" t="s">
        <v>622</v>
      </c>
      <c r="C42" s="152" t="s">
        <v>15</v>
      </c>
      <c r="D42" s="70">
        <v>20</v>
      </c>
      <c r="E42" s="111">
        <f t="shared" si="1"/>
        <v>139200</v>
      </c>
      <c r="F42" s="112">
        <f t="shared" si="2"/>
        <v>2784000</v>
      </c>
    </row>
    <row r="43" spans="1:6" x14ac:dyDescent="0.25">
      <c r="A43" s="152" t="s">
        <v>771</v>
      </c>
      <c r="B43" s="156" t="s">
        <v>587</v>
      </c>
      <c r="C43" s="152" t="s">
        <v>15</v>
      </c>
      <c r="D43" s="70">
        <v>2</v>
      </c>
      <c r="E43" s="111">
        <f t="shared" si="1"/>
        <v>440799.99999999994</v>
      </c>
      <c r="F43" s="112">
        <f t="shared" si="2"/>
        <v>881599.99999999988</v>
      </c>
    </row>
    <row r="44" spans="1:6" x14ac:dyDescent="0.25">
      <c r="A44" s="152" t="s">
        <v>772</v>
      </c>
      <c r="B44" s="156" t="s">
        <v>588</v>
      </c>
      <c r="C44" s="152" t="s">
        <v>15</v>
      </c>
      <c r="D44" s="70">
        <v>1</v>
      </c>
      <c r="E44" s="111">
        <f t="shared" si="1"/>
        <v>139200</v>
      </c>
      <c r="F44" s="112">
        <f t="shared" si="2"/>
        <v>139200</v>
      </c>
    </row>
    <row r="45" spans="1:6" ht="24" x14ac:dyDescent="0.25">
      <c r="A45" s="152" t="s">
        <v>773</v>
      </c>
      <c r="B45" s="156" t="s">
        <v>623</v>
      </c>
      <c r="C45" s="152" t="s">
        <v>5</v>
      </c>
      <c r="D45" s="70">
        <v>30</v>
      </c>
      <c r="E45" s="111">
        <f t="shared" si="1"/>
        <v>17400</v>
      </c>
      <c r="F45" s="112">
        <f t="shared" si="2"/>
        <v>522000</v>
      </c>
    </row>
    <row r="46" spans="1:6" ht="24" x14ac:dyDescent="0.25">
      <c r="A46" s="152" t="s">
        <v>774</v>
      </c>
      <c r="B46" s="156" t="s">
        <v>624</v>
      </c>
      <c r="C46" s="152" t="s">
        <v>5</v>
      </c>
      <c r="D46" s="70">
        <v>30</v>
      </c>
      <c r="E46" s="111">
        <f t="shared" si="1"/>
        <v>63799.999999999993</v>
      </c>
      <c r="F46" s="112">
        <f t="shared" si="2"/>
        <v>1913999.9999999998</v>
      </c>
    </row>
    <row r="47" spans="1:6" x14ac:dyDescent="0.25">
      <c r="A47" s="152" t="s">
        <v>775</v>
      </c>
      <c r="B47" s="156" t="s">
        <v>589</v>
      </c>
      <c r="C47" s="152" t="s">
        <v>15</v>
      </c>
      <c r="D47" s="70">
        <v>2</v>
      </c>
      <c r="E47" s="111">
        <f t="shared" si="1"/>
        <v>63799.999999999993</v>
      </c>
      <c r="F47" s="112">
        <f t="shared" si="2"/>
        <v>127599.99999999999</v>
      </c>
    </row>
    <row r="48" spans="1:6" x14ac:dyDescent="0.25">
      <c r="A48" s="152" t="s">
        <v>776</v>
      </c>
      <c r="B48" s="156" t="s">
        <v>590</v>
      </c>
      <c r="C48" s="152" t="s">
        <v>15</v>
      </c>
      <c r="D48" s="70">
        <v>2</v>
      </c>
      <c r="E48" s="111">
        <f t="shared" si="1"/>
        <v>63799.999999999993</v>
      </c>
      <c r="F48" s="112">
        <f t="shared" si="2"/>
        <v>127599.99999999999</v>
      </c>
    </row>
    <row r="49" spans="1:6" x14ac:dyDescent="0.25">
      <c r="A49" s="152" t="s">
        <v>777</v>
      </c>
      <c r="B49" s="156" t="s">
        <v>591</v>
      </c>
      <c r="C49" s="152" t="s">
        <v>15</v>
      </c>
      <c r="D49" s="70">
        <v>2</v>
      </c>
      <c r="E49" s="111">
        <f t="shared" si="1"/>
        <v>179800</v>
      </c>
      <c r="F49" s="112">
        <f t="shared" si="2"/>
        <v>359600</v>
      </c>
    </row>
    <row r="50" spans="1:6" ht="24" x14ac:dyDescent="0.25">
      <c r="A50" s="152" t="s">
        <v>778</v>
      </c>
      <c r="B50" s="156" t="s">
        <v>592</v>
      </c>
      <c r="C50" s="152" t="s">
        <v>76</v>
      </c>
      <c r="D50" s="70">
        <v>2</v>
      </c>
      <c r="E50" s="111">
        <f t="shared" si="1"/>
        <v>87000</v>
      </c>
      <c r="F50" s="112">
        <f t="shared" si="2"/>
        <v>174000</v>
      </c>
    </row>
    <row r="51" spans="1:6" x14ac:dyDescent="0.25">
      <c r="A51" s="152" t="s">
        <v>779</v>
      </c>
      <c r="B51" s="156" t="s">
        <v>593</v>
      </c>
      <c r="C51" s="152" t="s">
        <v>15</v>
      </c>
      <c r="D51" s="70">
        <v>2</v>
      </c>
      <c r="E51" s="111">
        <f t="shared" si="1"/>
        <v>255199.99999999997</v>
      </c>
      <c r="F51" s="112">
        <f t="shared" si="2"/>
        <v>510399.99999999994</v>
      </c>
    </row>
    <row r="52" spans="1:6" ht="24" x14ac:dyDescent="0.25">
      <c r="A52" s="152" t="s">
        <v>780</v>
      </c>
      <c r="B52" s="156" t="s">
        <v>595</v>
      </c>
      <c r="C52" s="152" t="s">
        <v>15</v>
      </c>
      <c r="D52" s="70">
        <v>1</v>
      </c>
      <c r="E52" s="111">
        <f>3500000*1.16</f>
        <v>4059999.9999999995</v>
      </c>
      <c r="F52" s="112">
        <f t="shared" si="2"/>
        <v>4059999.9999999995</v>
      </c>
    </row>
    <row r="53" spans="1:6" ht="24" x14ac:dyDescent="0.25">
      <c r="A53" s="152" t="s">
        <v>781</v>
      </c>
      <c r="B53" s="156" t="s">
        <v>596</v>
      </c>
      <c r="C53" s="152" t="s">
        <v>15</v>
      </c>
      <c r="D53" s="70">
        <v>1</v>
      </c>
      <c r="E53" s="111">
        <f>4650000*1.16</f>
        <v>5394000</v>
      </c>
      <c r="F53" s="112">
        <f t="shared" si="2"/>
        <v>5394000</v>
      </c>
    </row>
    <row r="54" spans="1:6" x14ac:dyDescent="0.25">
      <c r="A54" s="152" t="s">
        <v>782</v>
      </c>
      <c r="B54" s="156" t="s">
        <v>620</v>
      </c>
      <c r="C54" s="152" t="s">
        <v>583</v>
      </c>
      <c r="D54" s="70">
        <v>4</v>
      </c>
      <c r="E54" s="111">
        <f>16500*1.16</f>
        <v>19140</v>
      </c>
      <c r="F54" s="112">
        <f t="shared" si="2"/>
        <v>76560</v>
      </c>
    </row>
    <row r="55" spans="1:6" ht="36" x14ac:dyDescent="0.25">
      <c r="A55" s="152" t="s">
        <v>789</v>
      </c>
      <c r="B55" s="156" t="s">
        <v>625</v>
      </c>
      <c r="C55" s="152" t="s">
        <v>76</v>
      </c>
      <c r="D55" s="70">
        <v>2</v>
      </c>
      <c r="E55" s="111">
        <f>950000*1.16</f>
        <v>1102000</v>
      </c>
      <c r="F55" s="112">
        <f t="shared" si="2"/>
        <v>2204000</v>
      </c>
    </row>
    <row r="56" spans="1:6" ht="24" x14ac:dyDescent="0.25">
      <c r="A56" s="152" t="s">
        <v>790</v>
      </c>
      <c r="B56" s="156" t="s">
        <v>597</v>
      </c>
      <c r="C56" s="152" t="s">
        <v>5</v>
      </c>
      <c r="D56" s="70">
        <v>36</v>
      </c>
      <c r="E56" s="111">
        <f>+E27</f>
        <v>7887.9999999999991</v>
      </c>
      <c r="F56" s="112">
        <f t="shared" si="2"/>
        <v>283967.99999999994</v>
      </c>
    </row>
    <row r="57" spans="1:6" ht="24" x14ac:dyDescent="0.25">
      <c r="A57" s="152" t="s">
        <v>791</v>
      </c>
      <c r="B57" s="156" t="s">
        <v>598</v>
      </c>
      <c r="C57" s="152" t="s">
        <v>5</v>
      </c>
      <c r="D57" s="70">
        <v>18</v>
      </c>
      <c r="E57" s="111">
        <f>+E28</f>
        <v>9164</v>
      </c>
      <c r="F57" s="112">
        <f t="shared" si="2"/>
        <v>164952</v>
      </c>
    </row>
    <row r="58" spans="1:6" ht="24" x14ac:dyDescent="0.25">
      <c r="A58" s="152" t="s">
        <v>792</v>
      </c>
      <c r="B58" s="156" t="s">
        <v>599</v>
      </c>
      <c r="C58" s="152" t="s">
        <v>5</v>
      </c>
      <c r="D58" s="70">
        <v>18</v>
      </c>
      <c r="E58" s="111">
        <f>+E29</f>
        <v>11020</v>
      </c>
      <c r="F58" s="112">
        <f t="shared" si="2"/>
        <v>198360</v>
      </c>
    </row>
    <row r="59" spans="1:6" x14ac:dyDescent="0.25">
      <c r="A59" s="152" t="s">
        <v>793</v>
      </c>
      <c r="B59" s="156" t="s">
        <v>601</v>
      </c>
      <c r="C59" s="152" t="s">
        <v>602</v>
      </c>
      <c r="D59" s="70">
        <v>36</v>
      </c>
      <c r="E59" s="111">
        <f>+E31</f>
        <v>4059.9999999999995</v>
      </c>
      <c r="F59" s="112">
        <f t="shared" si="2"/>
        <v>146159.99999999997</v>
      </c>
    </row>
    <row r="60" spans="1:6" x14ac:dyDescent="0.25">
      <c r="A60" s="152" t="s">
        <v>794</v>
      </c>
      <c r="B60" s="156" t="s">
        <v>603</v>
      </c>
      <c r="C60" s="152" t="s">
        <v>5</v>
      </c>
      <c r="D60" s="70">
        <v>18</v>
      </c>
      <c r="E60" s="111">
        <f>+E32</f>
        <v>5568</v>
      </c>
      <c r="F60" s="112">
        <f t="shared" si="2"/>
        <v>100224</v>
      </c>
    </row>
    <row r="61" spans="1:6" x14ac:dyDescent="0.25">
      <c r="A61" s="152" t="s">
        <v>795</v>
      </c>
      <c r="B61" s="156" t="s">
        <v>604</v>
      </c>
      <c r="C61" s="152" t="s">
        <v>5</v>
      </c>
      <c r="D61" s="70">
        <v>18</v>
      </c>
      <c r="E61" s="111">
        <f>+E33</f>
        <v>7539.9999999999991</v>
      </c>
      <c r="F61" s="112">
        <f t="shared" si="2"/>
        <v>135719.99999999997</v>
      </c>
    </row>
    <row r="62" spans="1:6" ht="24" x14ac:dyDescent="0.25">
      <c r="A62" s="159"/>
      <c r="B62" s="166" t="s">
        <v>797</v>
      </c>
      <c r="C62" s="124"/>
      <c r="D62" s="138"/>
      <c r="E62" s="139"/>
      <c r="F62" s="140">
        <f>SUM(F38:F61)</f>
        <v>56994744</v>
      </c>
    </row>
    <row r="63" spans="1:6" x14ac:dyDescent="0.25">
      <c r="A63" s="159"/>
      <c r="B63" s="160"/>
      <c r="C63" s="159"/>
      <c r="D63" s="161"/>
      <c r="E63" s="111"/>
      <c r="F63" s="162"/>
    </row>
    <row r="64" spans="1:6" x14ac:dyDescent="0.25">
      <c r="A64" s="150" t="s">
        <v>0</v>
      </c>
      <c r="B64" s="150" t="s">
        <v>1</v>
      </c>
      <c r="C64" s="150" t="s">
        <v>62</v>
      </c>
      <c r="D64" s="150" t="s">
        <v>222</v>
      </c>
      <c r="E64" s="150" t="s">
        <v>3</v>
      </c>
      <c r="F64" s="150" t="s">
        <v>223</v>
      </c>
    </row>
    <row r="65" spans="1:6" x14ac:dyDescent="0.25">
      <c r="A65" s="93">
        <v>3</v>
      </c>
      <c r="B65" s="148" t="s">
        <v>626</v>
      </c>
      <c r="C65" s="152"/>
      <c r="D65" s="70"/>
      <c r="E65" s="111"/>
      <c r="F65" s="112"/>
    </row>
    <row r="66" spans="1:6" x14ac:dyDescent="0.25">
      <c r="A66" s="152" t="s">
        <v>483</v>
      </c>
      <c r="B66" s="156" t="s">
        <v>582</v>
      </c>
      <c r="C66" s="152" t="s">
        <v>15</v>
      </c>
      <c r="D66" s="70">
        <v>3</v>
      </c>
      <c r="E66" s="111">
        <f t="shared" ref="E66:E79" si="3">+E38</f>
        <v>8003999.9999999991</v>
      </c>
      <c r="F66" s="112">
        <f t="shared" si="2"/>
        <v>24011999.999999996</v>
      </c>
    </row>
    <row r="67" spans="1:6" x14ac:dyDescent="0.25">
      <c r="A67" s="152" t="s">
        <v>484</v>
      </c>
      <c r="B67" s="156" t="s">
        <v>620</v>
      </c>
      <c r="C67" s="152" t="s">
        <v>583</v>
      </c>
      <c r="D67" s="70">
        <v>30</v>
      </c>
      <c r="E67" s="111">
        <f t="shared" si="3"/>
        <v>19140</v>
      </c>
      <c r="F67" s="112">
        <f t="shared" si="2"/>
        <v>574200</v>
      </c>
    </row>
    <row r="68" spans="1:6" ht="36" x14ac:dyDescent="0.25">
      <c r="A68" s="152" t="s">
        <v>486</v>
      </c>
      <c r="B68" s="156" t="s">
        <v>627</v>
      </c>
      <c r="C68" s="152" t="s">
        <v>76</v>
      </c>
      <c r="D68" s="70">
        <v>3</v>
      </c>
      <c r="E68" s="111">
        <f t="shared" si="3"/>
        <v>1102000</v>
      </c>
      <c r="F68" s="112">
        <f t="shared" si="2"/>
        <v>3306000</v>
      </c>
    </row>
    <row r="69" spans="1:6" x14ac:dyDescent="0.25">
      <c r="A69" s="152" t="s">
        <v>488</v>
      </c>
      <c r="B69" s="156" t="s">
        <v>584</v>
      </c>
      <c r="C69" s="152" t="s">
        <v>585</v>
      </c>
      <c r="D69" s="70">
        <v>180</v>
      </c>
      <c r="E69" s="111">
        <f t="shared" si="3"/>
        <v>150800</v>
      </c>
      <c r="F69" s="112">
        <f t="shared" si="2"/>
        <v>27144000</v>
      </c>
    </row>
    <row r="70" spans="1:6" ht="24" x14ac:dyDescent="0.25">
      <c r="A70" s="152" t="s">
        <v>490</v>
      </c>
      <c r="B70" s="156" t="s">
        <v>586</v>
      </c>
      <c r="C70" s="152" t="s">
        <v>15</v>
      </c>
      <c r="D70" s="70">
        <v>30</v>
      </c>
      <c r="E70" s="111">
        <f t="shared" si="3"/>
        <v>139200</v>
      </c>
      <c r="F70" s="112">
        <f t="shared" si="2"/>
        <v>4176000</v>
      </c>
    </row>
    <row r="71" spans="1:6" x14ac:dyDescent="0.25">
      <c r="A71" s="152" t="s">
        <v>492</v>
      </c>
      <c r="B71" s="156" t="s">
        <v>587</v>
      </c>
      <c r="C71" s="152" t="s">
        <v>15</v>
      </c>
      <c r="D71" s="70">
        <v>3</v>
      </c>
      <c r="E71" s="111">
        <f t="shared" si="3"/>
        <v>440799.99999999994</v>
      </c>
      <c r="F71" s="112">
        <f t="shared" si="2"/>
        <v>1322399.9999999998</v>
      </c>
    </row>
    <row r="72" spans="1:6" x14ac:dyDescent="0.25">
      <c r="A72" s="152" t="s">
        <v>494</v>
      </c>
      <c r="B72" s="156" t="s">
        <v>588</v>
      </c>
      <c r="C72" s="152" t="s">
        <v>15</v>
      </c>
      <c r="D72" s="70">
        <v>1</v>
      </c>
      <c r="E72" s="111">
        <f t="shared" si="3"/>
        <v>139200</v>
      </c>
      <c r="F72" s="112">
        <f t="shared" si="2"/>
        <v>139200</v>
      </c>
    </row>
    <row r="73" spans="1:6" ht="24" x14ac:dyDescent="0.25">
      <c r="A73" s="152" t="s">
        <v>496</v>
      </c>
      <c r="B73" s="156" t="s">
        <v>628</v>
      </c>
      <c r="C73" s="152" t="s">
        <v>5</v>
      </c>
      <c r="D73" s="70">
        <v>45</v>
      </c>
      <c r="E73" s="111">
        <f t="shared" si="3"/>
        <v>17400</v>
      </c>
      <c r="F73" s="112">
        <f>D73*E73</f>
        <v>783000</v>
      </c>
    </row>
    <row r="74" spans="1:6" ht="24" x14ac:dyDescent="0.25">
      <c r="A74" s="152" t="s">
        <v>498</v>
      </c>
      <c r="B74" s="156" t="s">
        <v>629</v>
      </c>
      <c r="C74" s="152" t="s">
        <v>5</v>
      </c>
      <c r="D74" s="70">
        <v>45</v>
      </c>
      <c r="E74" s="111">
        <f t="shared" si="3"/>
        <v>63799.999999999993</v>
      </c>
      <c r="F74" s="112">
        <f t="shared" ref="F74:F79" si="4">D74*E74</f>
        <v>2870999.9999999995</v>
      </c>
    </row>
    <row r="75" spans="1:6" x14ac:dyDescent="0.25">
      <c r="A75" s="152" t="s">
        <v>500</v>
      </c>
      <c r="B75" s="156" t="s">
        <v>589</v>
      </c>
      <c r="C75" s="152" t="s">
        <v>15</v>
      </c>
      <c r="D75" s="70">
        <v>3</v>
      </c>
      <c r="E75" s="111">
        <f t="shared" si="3"/>
        <v>63799.999999999993</v>
      </c>
      <c r="F75" s="112">
        <f t="shared" si="4"/>
        <v>191399.99999999997</v>
      </c>
    </row>
    <row r="76" spans="1:6" x14ac:dyDescent="0.25">
      <c r="A76" s="152" t="s">
        <v>502</v>
      </c>
      <c r="B76" s="156" t="s">
        <v>590</v>
      </c>
      <c r="C76" s="152" t="s">
        <v>15</v>
      </c>
      <c r="D76" s="70">
        <v>3</v>
      </c>
      <c r="E76" s="111">
        <f t="shared" si="3"/>
        <v>63799.999999999993</v>
      </c>
      <c r="F76" s="112">
        <f t="shared" si="4"/>
        <v>191399.99999999997</v>
      </c>
    </row>
    <row r="77" spans="1:6" x14ac:dyDescent="0.25">
      <c r="A77" s="152" t="s">
        <v>504</v>
      </c>
      <c r="B77" s="156" t="s">
        <v>591</v>
      </c>
      <c r="C77" s="152" t="s">
        <v>15</v>
      </c>
      <c r="D77" s="70">
        <v>3</v>
      </c>
      <c r="E77" s="111">
        <f t="shared" si="3"/>
        <v>179800</v>
      </c>
      <c r="F77" s="112">
        <f t="shared" si="4"/>
        <v>539400</v>
      </c>
    </row>
    <row r="78" spans="1:6" ht="24" x14ac:dyDescent="0.25">
      <c r="A78" s="152" t="s">
        <v>506</v>
      </c>
      <c r="B78" s="156" t="s">
        <v>592</v>
      </c>
      <c r="C78" s="152" t="s">
        <v>76</v>
      </c>
      <c r="D78" s="70">
        <v>3</v>
      </c>
      <c r="E78" s="111">
        <f t="shared" si="3"/>
        <v>87000</v>
      </c>
      <c r="F78" s="112">
        <f t="shared" si="4"/>
        <v>261000</v>
      </c>
    </row>
    <row r="79" spans="1:6" x14ac:dyDescent="0.25">
      <c r="A79" s="152" t="s">
        <v>508</v>
      </c>
      <c r="B79" s="156" t="s">
        <v>593</v>
      </c>
      <c r="C79" s="152" t="s">
        <v>15</v>
      </c>
      <c r="D79" s="70">
        <v>3</v>
      </c>
      <c r="E79" s="111">
        <f t="shared" si="3"/>
        <v>255199.99999999997</v>
      </c>
      <c r="F79" s="112">
        <f t="shared" si="4"/>
        <v>765599.99999999988</v>
      </c>
    </row>
    <row r="80" spans="1:6" ht="24" x14ac:dyDescent="0.25">
      <c r="A80" s="159"/>
      <c r="B80" s="166" t="s">
        <v>798</v>
      </c>
      <c r="C80" s="124"/>
      <c r="D80" s="138"/>
      <c r="E80" s="139"/>
      <c r="F80" s="140">
        <f>SUM(F66:F79)</f>
        <v>66276600</v>
      </c>
    </row>
    <row r="81" spans="1:6" x14ac:dyDescent="0.25">
      <c r="A81" s="159"/>
      <c r="B81" s="160"/>
      <c r="C81" s="159"/>
      <c r="D81" s="161"/>
      <c r="E81" s="111"/>
      <c r="F81" s="162"/>
    </row>
    <row r="82" spans="1:6" x14ac:dyDescent="0.25">
      <c r="A82" s="167"/>
      <c r="B82" s="168" t="s">
        <v>580</v>
      </c>
      <c r="C82" s="169"/>
      <c r="D82" s="89"/>
      <c r="E82" s="170"/>
      <c r="F82" s="171">
        <f>F34+F62+F80</f>
        <v>181793096</v>
      </c>
    </row>
    <row r="84" spans="1:6" x14ac:dyDescent="0.25">
      <c r="A84" s="124"/>
      <c r="B84" s="126" t="s">
        <v>7</v>
      </c>
      <c r="C84" s="129">
        <v>0.18</v>
      </c>
      <c r="D84" s="125"/>
      <c r="E84" s="125"/>
      <c r="F84" s="172">
        <f>F82*C84</f>
        <v>32722757.279999997</v>
      </c>
    </row>
    <row r="85" spans="1:6" x14ac:dyDescent="0.25">
      <c r="A85" s="124"/>
      <c r="B85" s="126" t="s">
        <v>8</v>
      </c>
      <c r="C85" s="129">
        <v>0.02</v>
      </c>
      <c r="D85" s="125"/>
      <c r="E85" s="125"/>
      <c r="F85" s="172">
        <f>F82*C85</f>
        <v>3635861.92</v>
      </c>
    </row>
    <row r="86" spans="1:6" x14ac:dyDescent="0.25">
      <c r="A86" s="124"/>
      <c r="B86" s="126" t="s">
        <v>9</v>
      </c>
      <c r="C86" s="129">
        <v>0.05</v>
      </c>
      <c r="D86" s="125"/>
      <c r="E86" s="125"/>
      <c r="F86" s="172">
        <f>F82*C86</f>
        <v>9089654.8000000007</v>
      </c>
    </row>
    <row r="87" spans="1:6" ht="15.75" x14ac:dyDescent="0.25">
      <c r="A87" s="124"/>
      <c r="B87" s="127" t="s">
        <v>803</v>
      </c>
      <c r="C87" s="130"/>
      <c r="D87" s="125"/>
      <c r="E87" s="125"/>
      <c r="F87" s="173">
        <f>SUM(F84:F86)</f>
        <v>45448274</v>
      </c>
    </row>
    <row r="88" spans="1:6" x14ac:dyDescent="0.25">
      <c r="A88" s="124"/>
      <c r="B88" s="128" t="s">
        <v>10</v>
      </c>
      <c r="C88" s="129">
        <v>0.16</v>
      </c>
      <c r="D88" s="125"/>
      <c r="E88" s="125"/>
      <c r="F88" s="173">
        <f>F86*0.16</f>
        <v>1454344.7680000002</v>
      </c>
    </row>
    <row r="89" spans="1:6" x14ac:dyDescent="0.25">
      <c r="A89" s="124"/>
      <c r="B89" s="128" t="s">
        <v>800</v>
      </c>
      <c r="C89" s="129"/>
      <c r="D89" s="125"/>
      <c r="E89" s="125"/>
      <c r="F89" s="173">
        <f>F82+F87+F88</f>
        <v>228695714.76800001</v>
      </c>
    </row>
    <row r="90" spans="1:6" x14ac:dyDescent="0.25">
      <c r="A90" s="124"/>
      <c r="B90" s="125" t="s">
        <v>799</v>
      </c>
      <c r="C90" s="125"/>
      <c r="D90" s="125"/>
      <c r="E90" s="125"/>
      <c r="F90" s="172">
        <f>F82*0.07</f>
        <v>12725516.720000001</v>
      </c>
    </row>
    <row r="91" spans="1:6" x14ac:dyDescent="0.25">
      <c r="A91" s="131"/>
      <c r="B91" s="132" t="s">
        <v>783</v>
      </c>
      <c r="C91" s="133"/>
      <c r="D91" s="133"/>
      <c r="E91" s="133"/>
      <c r="F91" s="134">
        <f>F89+F90</f>
        <v>241421231.48800001</v>
      </c>
    </row>
  </sheetData>
  <mergeCells count="1">
    <mergeCell ref="A2:F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tabSelected="1" workbookViewId="0">
      <selection activeCell="B20" sqref="B20"/>
    </sheetView>
  </sheetViews>
  <sheetFormatPr baseColWidth="10" defaultRowHeight="15" x14ac:dyDescent="0.25"/>
  <cols>
    <col min="2" max="2" width="46" customWidth="1"/>
    <col min="3" max="3" width="10.28515625" customWidth="1"/>
    <col min="4" max="4" width="9.140625" customWidth="1"/>
    <col min="5" max="5" width="12.85546875" customWidth="1"/>
    <col min="6" max="6" width="18.5703125" customWidth="1"/>
  </cols>
  <sheetData>
    <row r="2" spans="1:6" x14ac:dyDescent="0.25">
      <c r="A2" s="135" t="s">
        <v>0</v>
      </c>
      <c r="B2" s="200" t="s">
        <v>807</v>
      </c>
      <c r="C2" s="200"/>
      <c r="D2" s="200"/>
      <c r="E2" s="200"/>
      <c r="F2" s="200"/>
    </row>
    <row r="3" spans="1:6" x14ac:dyDescent="0.25">
      <c r="A3" s="174">
        <v>1</v>
      </c>
      <c r="B3" s="135" t="s">
        <v>1</v>
      </c>
      <c r="C3" s="135" t="s">
        <v>431</v>
      </c>
      <c r="D3" s="135" t="s">
        <v>2</v>
      </c>
      <c r="E3" s="135" t="s">
        <v>3</v>
      </c>
      <c r="F3" s="135" t="s">
        <v>4</v>
      </c>
    </row>
    <row r="4" spans="1:6" s="95" customFormat="1" ht="115.5" customHeight="1" x14ac:dyDescent="0.25">
      <c r="A4" s="124" t="s">
        <v>386</v>
      </c>
      <c r="B4" s="141" t="s">
        <v>479</v>
      </c>
      <c r="C4" s="142" t="s">
        <v>431</v>
      </c>
      <c r="D4" s="143">
        <v>1</v>
      </c>
      <c r="E4" s="144">
        <v>0</v>
      </c>
      <c r="F4" s="186">
        <f>D4*E4</f>
        <v>0</v>
      </c>
    </row>
    <row r="5" spans="1:6" ht="21.95" customHeight="1" x14ac:dyDescent="0.25">
      <c r="A5" s="145"/>
      <c r="B5" s="146" t="s">
        <v>744</v>
      </c>
      <c r="C5" s="131"/>
      <c r="D5" s="136"/>
      <c r="E5" s="137"/>
      <c r="F5" s="175">
        <f>F4</f>
        <v>0</v>
      </c>
    </row>
    <row r="7" spans="1:6" x14ac:dyDescent="0.25">
      <c r="A7" s="135" t="s">
        <v>0</v>
      </c>
      <c r="B7" s="187" t="s">
        <v>766</v>
      </c>
      <c r="C7" s="124"/>
      <c r="D7" s="138"/>
      <c r="E7" s="188"/>
      <c r="F7" s="188"/>
    </row>
    <row r="8" spans="1:6" x14ac:dyDescent="0.25">
      <c r="A8" s="174">
        <v>2</v>
      </c>
      <c r="B8" s="135" t="s">
        <v>1</v>
      </c>
      <c r="C8" s="135" t="s">
        <v>431</v>
      </c>
      <c r="D8" s="135" t="s">
        <v>2</v>
      </c>
      <c r="E8" s="135" t="s">
        <v>3</v>
      </c>
      <c r="F8" s="135" t="s">
        <v>4</v>
      </c>
    </row>
    <row r="9" spans="1:6" ht="24" x14ac:dyDescent="0.25">
      <c r="A9" s="124" t="s">
        <v>472</v>
      </c>
      <c r="B9" s="189" t="s">
        <v>767</v>
      </c>
      <c r="C9" s="124" t="s">
        <v>431</v>
      </c>
      <c r="D9" s="138">
        <v>1</v>
      </c>
      <c r="E9" s="190">
        <v>0</v>
      </c>
      <c r="F9" s="190">
        <f>D9*E9</f>
        <v>0</v>
      </c>
    </row>
    <row r="10" spans="1:6" ht="24" x14ac:dyDescent="0.25">
      <c r="A10" s="124" t="s">
        <v>474</v>
      </c>
      <c r="B10" s="189" t="s">
        <v>768</v>
      </c>
      <c r="C10" s="124" t="s">
        <v>431</v>
      </c>
      <c r="D10" s="138">
        <v>1</v>
      </c>
      <c r="E10" s="190">
        <v>0</v>
      </c>
      <c r="F10" s="190">
        <f>D10*E10</f>
        <v>0</v>
      </c>
    </row>
    <row r="11" spans="1:6" x14ac:dyDescent="0.25">
      <c r="A11" s="191"/>
      <c r="B11" s="146" t="s">
        <v>769</v>
      </c>
      <c r="C11" s="191"/>
      <c r="D11" s="191"/>
      <c r="E11" s="191"/>
      <c r="F11" s="192">
        <f>SUM(F9:F10)</f>
        <v>0</v>
      </c>
    </row>
    <row r="13" spans="1:6" ht="15.75" x14ac:dyDescent="0.25">
      <c r="A13" s="193"/>
      <c r="B13" s="194" t="s">
        <v>784</v>
      </c>
      <c r="C13" s="195"/>
      <c r="D13" s="196"/>
      <c r="E13" s="197"/>
      <c r="F13" s="198">
        <f>F5+F11</f>
        <v>0</v>
      </c>
    </row>
    <row r="14" spans="1:6" x14ac:dyDescent="0.25">
      <c r="A14" s="124"/>
      <c r="B14" s="125"/>
      <c r="C14" s="125"/>
      <c r="D14" s="125"/>
      <c r="E14" s="125"/>
      <c r="F14" s="125"/>
    </row>
    <row r="15" spans="1:6" x14ac:dyDescent="0.25">
      <c r="A15" s="176"/>
      <c r="B15" s="177"/>
      <c r="C15" s="177"/>
      <c r="D15" s="177"/>
      <c r="E15" s="177"/>
      <c r="F15" s="177"/>
    </row>
    <row r="16" spans="1:6" x14ac:dyDescent="0.25">
      <c r="A16" s="178"/>
      <c r="B16" s="179" t="s">
        <v>801</v>
      </c>
      <c r="C16" s="180"/>
      <c r="D16" s="180"/>
      <c r="E16" s="180"/>
      <c r="F16" s="184">
        <f>F13*0.16</f>
        <v>0</v>
      </c>
    </row>
    <row r="17" spans="1:6" x14ac:dyDescent="0.25">
      <c r="A17" s="178"/>
      <c r="B17" s="180"/>
      <c r="C17" s="180"/>
      <c r="D17" s="180"/>
      <c r="E17" s="180"/>
      <c r="F17" s="180"/>
    </row>
    <row r="18" spans="1:6" ht="18.75" x14ac:dyDescent="0.3">
      <c r="A18" s="181"/>
      <c r="B18" s="182" t="s">
        <v>802</v>
      </c>
      <c r="C18" s="183"/>
      <c r="D18" s="183"/>
      <c r="E18" s="183"/>
      <c r="F18" s="185">
        <f>F13+F16</f>
        <v>0</v>
      </c>
    </row>
  </sheetData>
  <mergeCells count="1">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39"/>
  <sheetViews>
    <sheetView topLeftCell="A55" zoomScale="150" zoomScaleNormal="150" zoomScalePageLayoutView="150" workbookViewId="0">
      <selection activeCell="E82" sqref="E82"/>
    </sheetView>
  </sheetViews>
  <sheetFormatPr baseColWidth="10" defaultColWidth="11.42578125" defaultRowHeight="11.25" x14ac:dyDescent="0.2"/>
  <cols>
    <col min="1" max="1" width="5.7109375" style="35" customWidth="1"/>
    <col min="2" max="2" width="44.140625" style="35" customWidth="1"/>
    <col min="3" max="3" width="6.140625" style="35" customWidth="1"/>
    <col min="4" max="4" width="7.140625" style="35" customWidth="1"/>
    <col min="5" max="16384" width="11.42578125" style="35"/>
  </cols>
  <sheetData>
    <row r="1" spans="1:6" ht="12" x14ac:dyDescent="0.2">
      <c r="A1" s="216" t="s">
        <v>31</v>
      </c>
      <c r="B1" s="216"/>
      <c r="C1" s="216"/>
      <c r="D1" s="216"/>
      <c r="E1" s="216"/>
      <c r="F1" s="216"/>
    </row>
    <row r="2" spans="1:6" ht="12" x14ac:dyDescent="0.2">
      <c r="A2" s="217" t="s">
        <v>36</v>
      </c>
      <c r="B2" s="217"/>
      <c r="C2" s="217"/>
      <c r="D2" s="217"/>
      <c r="E2" s="217"/>
      <c r="F2" s="217"/>
    </row>
    <row r="3" spans="1:6" ht="12" x14ac:dyDescent="0.2">
      <c r="A3" s="80" t="s">
        <v>0</v>
      </c>
      <c r="B3" s="81" t="s">
        <v>1</v>
      </c>
      <c r="C3" s="80" t="s">
        <v>18</v>
      </c>
      <c r="D3" s="81" t="s">
        <v>2</v>
      </c>
      <c r="E3" s="80" t="s">
        <v>19</v>
      </c>
      <c r="F3" s="81" t="s">
        <v>4</v>
      </c>
    </row>
    <row r="4" spans="1:6" x14ac:dyDescent="0.2">
      <c r="A4" s="59"/>
      <c r="B4" s="7" t="s">
        <v>411</v>
      </c>
      <c r="C4" s="59"/>
      <c r="D4" s="59"/>
      <c r="E4" s="8"/>
      <c r="F4" s="8"/>
    </row>
    <row r="5" spans="1:6" x14ac:dyDescent="0.2">
      <c r="A5" s="59">
        <v>1</v>
      </c>
      <c r="B5" s="9" t="s">
        <v>804</v>
      </c>
      <c r="C5" s="59" t="s">
        <v>20</v>
      </c>
      <c r="D5" s="59">
        <v>16</v>
      </c>
      <c r="E5" s="99">
        <v>35000</v>
      </c>
      <c r="F5" s="8">
        <f t="shared" ref="F5:F12" si="0">+D5*E5</f>
        <v>560000</v>
      </c>
    </row>
    <row r="6" spans="1:6" x14ac:dyDescent="0.2">
      <c r="A6" s="59">
        <v>2</v>
      </c>
      <c r="B6" s="9" t="s">
        <v>805</v>
      </c>
      <c r="C6" s="59" t="s">
        <v>27</v>
      </c>
      <c r="D6" s="59">
        <v>2.91</v>
      </c>
      <c r="E6" s="8">
        <v>12000</v>
      </c>
      <c r="F6" s="8">
        <f t="shared" si="0"/>
        <v>34920</v>
      </c>
    </row>
    <row r="7" spans="1:6" x14ac:dyDescent="0.2">
      <c r="A7" s="59">
        <v>3</v>
      </c>
      <c r="B7" s="9" t="s">
        <v>25</v>
      </c>
      <c r="C7" s="59" t="s">
        <v>27</v>
      </c>
      <c r="D7" s="59">
        <v>0.18</v>
      </c>
      <c r="E7" s="8">
        <v>9500</v>
      </c>
      <c r="F7" s="8">
        <f t="shared" si="0"/>
        <v>1710</v>
      </c>
    </row>
    <row r="8" spans="1:6" x14ac:dyDescent="0.2">
      <c r="A8" s="59">
        <v>4</v>
      </c>
      <c r="B8" s="9" t="s">
        <v>409</v>
      </c>
      <c r="C8" s="59" t="s">
        <v>20</v>
      </c>
      <c r="D8" s="59">
        <v>3</v>
      </c>
      <c r="E8" s="8">
        <v>18000</v>
      </c>
      <c r="F8" s="8">
        <f t="shared" si="0"/>
        <v>54000</v>
      </c>
    </row>
    <row r="9" spans="1:6" x14ac:dyDescent="0.2">
      <c r="A9" s="59">
        <v>5</v>
      </c>
      <c r="B9" s="9" t="s">
        <v>410</v>
      </c>
      <c r="C9" s="59" t="s">
        <v>20</v>
      </c>
      <c r="D9" s="59">
        <v>1</v>
      </c>
      <c r="E9" s="100">
        <v>20000</v>
      </c>
      <c r="F9" s="8">
        <f t="shared" si="0"/>
        <v>20000</v>
      </c>
    </row>
    <row r="10" spans="1:6" x14ac:dyDescent="0.2">
      <c r="A10" s="59">
        <v>6</v>
      </c>
      <c r="B10" s="10" t="s">
        <v>16</v>
      </c>
      <c r="C10" s="59" t="s">
        <v>20</v>
      </c>
      <c r="D10" s="59">
        <v>1</v>
      </c>
      <c r="E10" s="8">
        <v>2000</v>
      </c>
      <c r="F10" s="8">
        <f t="shared" si="0"/>
        <v>2000</v>
      </c>
    </row>
    <row r="11" spans="1:6" x14ac:dyDescent="0.2">
      <c r="A11" s="59">
        <v>7</v>
      </c>
      <c r="B11" s="10" t="s">
        <v>28</v>
      </c>
      <c r="C11" s="59" t="s">
        <v>20</v>
      </c>
      <c r="D11" s="59">
        <v>1</v>
      </c>
      <c r="E11" s="8">
        <v>1000</v>
      </c>
      <c r="F11" s="8">
        <f t="shared" si="0"/>
        <v>1000</v>
      </c>
    </row>
    <row r="12" spans="1:6" x14ac:dyDescent="0.2">
      <c r="A12" s="59">
        <v>8</v>
      </c>
      <c r="B12" s="10" t="s">
        <v>17</v>
      </c>
      <c r="C12" s="59" t="s">
        <v>20</v>
      </c>
      <c r="D12" s="59">
        <v>1</v>
      </c>
      <c r="E12" s="8">
        <v>50000</v>
      </c>
      <c r="F12" s="8">
        <f t="shared" si="0"/>
        <v>50000</v>
      </c>
    </row>
    <row r="13" spans="1:6" x14ac:dyDescent="0.2">
      <c r="A13" s="59"/>
      <c r="B13" s="10"/>
      <c r="C13" s="59"/>
      <c r="D13" s="59"/>
      <c r="E13" s="8"/>
      <c r="F13" s="82">
        <f>SUM(F5:F12)</f>
        <v>723630</v>
      </c>
    </row>
    <row r="14" spans="1:6" x14ac:dyDescent="0.2">
      <c r="A14" s="79"/>
      <c r="B14" s="79"/>
      <c r="C14" s="79"/>
      <c r="D14" s="79"/>
      <c r="E14" s="79"/>
      <c r="F14" s="79"/>
    </row>
    <row r="15" spans="1:6" ht="12" x14ac:dyDescent="0.2">
      <c r="A15" s="80" t="s">
        <v>0</v>
      </c>
      <c r="B15" s="81" t="s">
        <v>1</v>
      </c>
      <c r="C15" s="80" t="s">
        <v>18</v>
      </c>
      <c r="D15" s="81" t="s">
        <v>2</v>
      </c>
      <c r="E15" s="80" t="s">
        <v>19</v>
      </c>
      <c r="F15" s="81" t="s">
        <v>4</v>
      </c>
    </row>
    <row r="16" spans="1:6" x14ac:dyDescent="0.2">
      <c r="A16" s="59"/>
      <c r="B16" s="7" t="s">
        <v>412</v>
      </c>
      <c r="C16" s="59"/>
      <c r="D16" s="59"/>
      <c r="E16" s="8"/>
      <c r="F16" s="8"/>
    </row>
    <row r="17" spans="1:6" x14ac:dyDescent="0.2">
      <c r="A17" s="59">
        <v>1</v>
      </c>
      <c r="B17" s="9" t="s">
        <v>745</v>
      </c>
      <c r="C17" s="59" t="s">
        <v>20</v>
      </c>
      <c r="D17" s="59">
        <v>12</v>
      </c>
      <c r="E17" s="100">
        <v>26000</v>
      </c>
      <c r="F17" s="8">
        <f t="shared" ref="F17:F24" si="1">+D17*E17</f>
        <v>312000</v>
      </c>
    </row>
    <row r="18" spans="1:6" x14ac:dyDescent="0.2">
      <c r="A18" s="59">
        <v>2</v>
      </c>
      <c r="B18" s="9" t="s">
        <v>806</v>
      </c>
      <c r="C18" s="59" t="s">
        <v>27</v>
      </c>
      <c r="D18" s="59">
        <v>2.2000000000000002</v>
      </c>
      <c r="E18" s="8">
        <v>10000</v>
      </c>
      <c r="F18" s="8">
        <f t="shared" si="1"/>
        <v>22000</v>
      </c>
    </row>
    <row r="19" spans="1:6" x14ac:dyDescent="0.2">
      <c r="A19" s="59">
        <v>3</v>
      </c>
      <c r="B19" s="9" t="s">
        <v>25</v>
      </c>
      <c r="C19" s="59" t="s">
        <v>27</v>
      </c>
      <c r="D19" s="59">
        <v>0.18</v>
      </c>
      <c r="E19" s="8">
        <v>9500</v>
      </c>
      <c r="F19" s="8">
        <f t="shared" si="1"/>
        <v>1710</v>
      </c>
    </row>
    <row r="20" spans="1:6" x14ac:dyDescent="0.2">
      <c r="A20" s="59">
        <v>4</v>
      </c>
      <c r="B20" s="9" t="s">
        <v>409</v>
      </c>
      <c r="C20" s="59" t="s">
        <v>20</v>
      </c>
      <c r="D20" s="59">
        <v>3</v>
      </c>
      <c r="E20" s="8">
        <v>16500</v>
      </c>
      <c r="F20" s="8">
        <f t="shared" si="1"/>
        <v>49500</v>
      </c>
    </row>
    <row r="21" spans="1:6" x14ac:dyDescent="0.2">
      <c r="A21" s="59">
        <v>5</v>
      </c>
      <c r="B21" s="9" t="s">
        <v>410</v>
      </c>
      <c r="C21" s="59" t="s">
        <v>20</v>
      </c>
      <c r="D21" s="59">
        <v>1</v>
      </c>
      <c r="E21" s="100">
        <v>20000</v>
      </c>
      <c r="F21" s="8">
        <f t="shared" si="1"/>
        <v>20000</v>
      </c>
    </row>
    <row r="22" spans="1:6" x14ac:dyDescent="0.2">
      <c r="A22" s="59">
        <v>6</v>
      </c>
      <c r="B22" s="10" t="s">
        <v>16</v>
      </c>
      <c r="C22" s="59" t="s">
        <v>20</v>
      </c>
      <c r="D22" s="59">
        <v>1</v>
      </c>
      <c r="E22" s="8">
        <v>2000</v>
      </c>
      <c r="F22" s="8">
        <f t="shared" si="1"/>
        <v>2000</v>
      </c>
    </row>
    <row r="23" spans="1:6" x14ac:dyDescent="0.2">
      <c r="A23" s="59">
        <v>7</v>
      </c>
      <c r="B23" s="10" t="s">
        <v>28</v>
      </c>
      <c r="C23" s="59" t="s">
        <v>20</v>
      </c>
      <c r="D23" s="59">
        <v>1</v>
      </c>
      <c r="E23" s="8">
        <v>1000</v>
      </c>
      <c r="F23" s="8">
        <f t="shared" si="1"/>
        <v>1000</v>
      </c>
    </row>
    <row r="24" spans="1:6" x14ac:dyDescent="0.2">
      <c r="A24" s="59">
        <v>8</v>
      </c>
      <c r="B24" s="10" t="s">
        <v>17</v>
      </c>
      <c r="C24" s="59" t="s">
        <v>20</v>
      </c>
      <c r="D24" s="59">
        <v>1</v>
      </c>
      <c r="E24" s="8">
        <v>69000</v>
      </c>
      <c r="F24" s="8">
        <f t="shared" si="1"/>
        <v>69000</v>
      </c>
    </row>
    <row r="25" spans="1:6" x14ac:dyDescent="0.2">
      <c r="A25" s="59"/>
      <c r="B25" s="10"/>
      <c r="C25" s="59"/>
      <c r="D25" s="59"/>
      <c r="E25" s="8"/>
      <c r="F25" s="82">
        <f>SUM(F17:F24)</f>
        <v>477210</v>
      </c>
    </row>
    <row r="26" spans="1:6" x14ac:dyDescent="0.2">
      <c r="A26" s="79"/>
      <c r="B26" s="79"/>
      <c r="C26" s="79"/>
      <c r="D26" s="79"/>
      <c r="E26" s="79"/>
      <c r="F26" s="79"/>
    </row>
    <row r="27" spans="1:6" x14ac:dyDescent="0.2">
      <c r="A27" s="2"/>
      <c r="B27" s="4"/>
      <c r="C27" s="2"/>
      <c r="D27" s="2"/>
      <c r="E27" s="3"/>
      <c r="F27" s="5"/>
    </row>
    <row r="28" spans="1:6" x14ac:dyDescent="0.2">
      <c r="A28" s="36" t="s">
        <v>0</v>
      </c>
      <c r="B28" s="7" t="s">
        <v>1</v>
      </c>
      <c r="C28" s="36" t="s">
        <v>18</v>
      </c>
      <c r="D28" s="7" t="s">
        <v>2</v>
      </c>
      <c r="E28" s="36" t="s">
        <v>19</v>
      </c>
      <c r="F28" s="7" t="s">
        <v>4</v>
      </c>
    </row>
    <row r="29" spans="1:6" x14ac:dyDescent="0.2">
      <c r="A29" s="59"/>
      <c r="B29" s="7" t="s">
        <v>732</v>
      </c>
      <c r="C29" s="59"/>
      <c r="D29" s="59"/>
      <c r="E29" s="8"/>
      <c r="F29" s="8"/>
    </row>
    <row r="30" spans="1:6" x14ac:dyDescent="0.2">
      <c r="A30" s="59">
        <v>1</v>
      </c>
      <c r="B30" s="9" t="s">
        <v>33</v>
      </c>
      <c r="C30" s="59" t="s">
        <v>20</v>
      </c>
      <c r="D30" s="59">
        <v>4</v>
      </c>
      <c r="E30" s="99">
        <v>5200</v>
      </c>
      <c r="F30" s="8">
        <f t="shared" ref="F30:F37" si="2">+D30*E30</f>
        <v>20800</v>
      </c>
    </row>
    <row r="31" spans="1:6" x14ac:dyDescent="0.2">
      <c r="A31" s="59">
        <v>2</v>
      </c>
      <c r="B31" s="9" t="s">
        <v>34</v>
      </c>
      <c r="C31" s="59" t="s">
        <v>20</v>
      </c>
      <c r="D31" s="59">
        <v>1</v>
      </c>
      <c r="E31" s="99">
        <v>3600</v>
      </c>
      <c r="F31" s="8">
        <f t="shared" si="2"/>
        <v>3600</v>
      </c>
    </row>
    <row r="32" spans="1:6" x14ac:dyDescent="0.2">
      <c r="A32" s="59">
        <v>3</v>
      </c>
      <c r="B32" s="9" t="s">
        <v>35</v>
      </c>
      <c r="C32" s="59" t="s">
        <v>27</v>
      </c>
      <c r="D32" s="59">
        <v>0.2</v>
      </c>
      <c r="E32" s="8">
        <v>5000</v>
      </c>
      <c r="F32" s="8">
        <f t="shared" si="2"/>
        <v>1000</v>
      </c>
    </row>
    <row r="33" spans="1:6" x14ac:dyDescent="0.2">
      <c r="A33" s="59">
        <v>4</v>
      </c>
      <c r="B33" s="9" t="s">
        <v>26</v>
      </c>
      <c r="C33" s="59" t="s">
        <v>27</v>
      </c>
      <c r="D33" s="59">
        <v>0.05</v>
      </c>
      <c r="E33" s="8">
        <v>4500</v>
      </c>
      <c r="F33" s="8">
        <f t="shared" si="2"/>
        <v>225</v>
      </c>
    </row>
    <row r="34" spans="1:6" x14ac:dyDescent="0.2">
      <c r="A34" s="59">
        <v>5</v>
      </c>
      <c r="B34" s="9" t="s">
        <v>29</v>
      </c>
      <c r="C34" s="59" t="s">
        <v>27</v>
      </c>
      <c r="D34" s="59">
        <v>0.4</v>
      </c>
      <c r="E34" s="8">
        <v>120</v>
      </c>
      <c r="F34" s="8">
        <f t="shared" si="2"/>
        <v>48</v>
      </c>
    </row>
    <row r="35" spans="1:6" x14ac:dyDescent="0.2">
      <c r="A35" s="59">
        <v>6</v>
      </c>
      <c r="B35" s="10" t="s">
        <v>16</v>
      </c>
      <c r="C35" s="59" t="s">
        <v>20</v>
      </c>
      <c r="D35" s="59">
        <v>1</v>
      </c>
      <c r="E35" s="8">
        <v>300</v>
      </c>
      <c r="F35" s="8">
        <f t="shared" si="2"/>
        <v>300</v>
      </c>
    </row>
    <row r="36" spans="1:6" x14ac:dyDescent="0.2">
      <c r="A36" s="59">
        <v>7</v>
      </c>
      <c r="B36" s="10" t="s">
        <v>28</v>
      </c>
      <c r="C36" s="59" t="s">
        <v>20</v>
      </c>
      <c r="D36" s="59">
        <v>1</v>
      </c>
      <c r="E36" s="8">
        <v>400</v>
      </c>
      <c r="F36" s="8">
        <f t="shared" si="2"/>
        <v>400</v>
      </c>
    </row>
    <row r="37" spans="1:6" x14ac:dyDescent="0.2">
      <c r="A37" s="59">
        <v>8</v>
      </c>
      <c r="B37" s="10" t="s">
        <v>17</v>
      </c>
      <c r="C37" s="59" t="s">
        <v>20</v>
      </c>
      <c r="D37" s="59">
        <v>1</v>
      </c>
      <c r="E37" s="8">
        <v>6400</v>
      </c>
      <c r="F37" s="8">
        <f t="shared" si="2"/>
        <v>6400</v>
      </c>
    </row>
    <row r="38" spans="1:6" x14ac:dyDescent="0.2">
      <c r="A38" s="59"/>
      <c r="B38" s="10"/>
      <c r="C38" s="59"/>
      <c r="D38" s="59"/>
      <c r="E38" s="8"/>
      <c r="F38" s="12">
        <f>SUM(F30:F37)</f>
        <v>32773</v>
      </c>
    </row>
    <row r="39" spans="1:6" x14ac:dyDescent="0.2">
      <c r="A39" s="2"/>
      <c r="B39" s="4"/>
      <c r="C39" s="2"/>
      <c r="D39" s="2"/>
      <c r="E39" s="3"/>
      <c r="F39" s="13"/>
    </row>
    <row r="40" spans="1:6" x14ac:dyDescent="0.2">
      <c r="A40" s="36" t="s">
        <v>0</v>
      </c>
      <c r="B40" s="7" t="s">
        <v>1</v>
      </c>
      <c r="C40" s="36" t="s">
        <v>18</v>
      </c>
      <c r="D40" s="7" t="s">
        <v>2</v>
      </c>
      <c r="E40" s="36" t="s">
        <v>19</v>
      </c>
      <c r="F40" s="7" t="s">
        <v>4</v>
      </c>
    </row>
    <row r="41" spans="1:6" x14ac:dyDescent="0.2">
      <c r="A41" s="59"/>
      <c r="B41" s="7" t="s">
        <v>263</v>
      </c>
      <c r="C41" s="59"/>
      <c r="D41" s="59"/>
      <c r="E41" s="8"/>
      <c r="F41" s="8"/>
    </row>
    <row r="42" spans="1:6" x14ac:dyDescent="0.2">
      <c r="A42" s="59">
        <v>1</v>
      </c>
      <c r="B42" s="9" t="s">
        <v>264</v>
      </c>
      <c r="C42" s="59" t="s">
        <v>20</v>
      </c>
      <c r="D42" s="59">
        <v>4</v>
      </c>
      <c r="E42" s="99">
        <f>9667*1.16</f>
        <v>11213.72</v>
      </c>
      <c r="F42" s="8">
        <f t="shared" ref="F42:F49" si="3">+D42*E42</f>
        <v>44854.879999999997</v>
      </c>
    </row>
    <row r="43" spans="1:6" x14ac:dyDescent="0.2">
      <c r="A43" s="59">
        <v>2</v>
      </c>
      <c r="B43" s="9" t="s">
        <v>33</v>
      </c>
      <c r="C43" s="59" t="s">
        <v>20</v>
      </c>
      <c r="D43" s="59">
        <v>1</v>
      </c>
      <c r="E43" s="99">
        <v>5200</v>
      </c>
      <c r="F43" s="8">
        <f t="shared" si="3"/>
        <v>5200</v>
      </c>
    </row>
    <row r="44" spans="1:6" x14ac:dyDescent="0.2">
      <c r="A44" s="59">
        <v>3</v>
      </c>
      <c r="B44" s="9" t="s">
        <v>265</v>
      </c>
      <c r="C44" s="59" t="s">
        <v>27</v>
      </c>
      <c r="D44" s="59">
        <v>0.2</v>
      </c>
      <c r="E44" s="8">
        <v>7850</v>
      </c>
      <c r="F44" s="8">
        <f t="shared" si="3"/>
        <v>1570</v>
      </c>
    </row>
    <row r="45" spans="1:6" x14ac:dyDescent="0.2">
      <c r="A45" s="59">
        <v>4</v>
      </c>
      <c r="B45" s="9" t="s">
        <v>266</v>
      </c>
      <c r="C45" s="59" t="s">
        <v>27</v>
      </c>
      <c r="D45" s="59">
        <v>0.05</v>
      </c>
      <c r="E45" s="8">
        <v>5000</v>
      </c>
      <c r="F45" s="8">
        <f t="shared" si="3"/>
        <v>250</v>
      </c>
    </row>
    <row r="46" spans="1:6" x14ac:dyDescent="0.2">
      <c r="A46" s="59">
        <v>5</v>
      </c>
      <c r="B46" s="9" t="s">
        <v>29</v>
      </c>
      <c r="C46" s="59" t="s">
        <v>27</v>
      </c>
      <c r="D46" s="59">
        <v>0.4</v>
      </c>
      <c r="E46" s="8">
        <v>120</v>
      </c>
      <c r="F46" s="8">
        <f t="shared" si="3"/>
        <v>48</v>
      </c>
    </row>
    <row r="47" spans="1:6" x14ac:dyDescent="0.2">
      <c r="A47" s="59">
        <v>6</v>
      </c>
      <c r="B47" s="10" t="s">
        <v>16</v>
      </c>
      <c r="C47" s="59" t="s">
        <v>20</v>
      </c>
      <c r="D47" s="59">
        <v>1</v>
      </c>
      <c r="E47" s="8">
        <v>1200</v>
      </c>
      <c r="F47" s="8">
        <f t="shared" si="3"/>
        <v>1200</v>
      </c>
    </row>
    <row r="48" spans="1:6" x14ac:dyDescent="0.2">
      <c r="A48" s="59">
        <v>7</v>
      </c>
      <c r="B48" s="10" t="s">
        <v>28</v>
      </c>
      <c r="C48" s="59" t="s">
        <v>20</v>
      </c>
      <c r="D48" s="59">
        <v>1</v>
      </c>
      <c r="E48" s="8">
        <v>1000</v>
      </c>
      <c r="F48" s="8">
        <f t="shared" si="3"/>
        <v>1000</v>
      </c>
    </row>
    <row r="49" spans="1:6" x14ac:dyDescent="0.2">
      <c r="A49" s="59">
        <v>8</v>
      </c>
      <c r="B49" s="10" t="s">
        <v>17</v>
      </c>
      <c r="C49" s="59" t="s">
        <v>20</v>
      </c>
      <c r="D49" s="59">
        <v>1</v>
      </c>
      <c r="E49" s="8">
        <v>11200</v>
      </c>
      <c r="F49" s="8">
        <f t="shared" si="3"/>
        <v>11200</v>
      </c>
    </row>
    <row r="50" spans="1:6" x14ac:dyDescent="0.2">
      <c r="A50" s="59"/>
      <c r="B50" s="10"/>
      <c r="C50" s="59"/>
      <c r="D50" s="59"/>
      <c r="E50" s="8"/>
      <c r="F50" s="12">
        <f>SUM(F42:F49)</f>
        <v>65322.879999999997</v>
      </c>
    </row>
    <row r="51" spans="1:6" x14ac:dyDescent="0.2">
      <c r="A51" s="2"/>
      <c r="B51" s="4"/>
      <c r="C51" s="2"/>
      <c r="D51" s="2"/>
      <c r="E51" s="3"/>
      <c r="F51" s="13"/>
    </row>
    <row r="52" spans="1:6" x14ac:dyDescent="0.2">
      <c r="A52" s="6"/>
      <c r="B52" s="7" t="s">
        <v>268</v>
      </c>
      <c r="C52" s="6"/>
      <c r="D52" s="6"/>
      <c r="E52" s="8"/>
      <c r="F52" s="8"/>
    </row>
    <row r="53" spans="1:6" x14ac:dyDescent="0.2">
      <c r="A53" s="6">
        <v>1</v>
      </c>
      <c r="B53" s="9" t="s">
        <v>271</v>
      </c>
      <c r="C53" s="6" t="s">
        <v>20</v>
      </c>
      <c r="D53" s="6">
        <v>3</v>
      </c>
      <c r="E53" s="99">
        <v>20000</v>
      </c>
      <c r="F53" s="8">
        <f t="shared" ref="F53:F58" si="4">+D53*E53</f>
        <v>60000</v>
      </c>
    </row>
    <row r="54" spans="1:6" x14ac:dyDescent="0.2">
      <c r="A54" s="6">
        <v>2</v>
      </c>
      <c r="B54" s="9" t="s">
        <v>272</v>
      </c>
      <c r="C54" s="6" t="s">
        <v>20</v>
      </c>
      <c r="D54" s="6">
        <v>2</v>
      </c>
      <c r="E54" s="99">
        <f>6233*1.16</f>
        <v>7230.28</v>
      </c>
      <c r="F54" s="8">
        <f t="shared" si="4"/>
        <v>14460.56</v>
      </c>
    </row>
    <row r="55" spans="1:6" x14ac:dyDescent="0.2">
      <c r="A55" s="59">
        <v>4</v>
      </c>
      <c r="B55" s="9" t="s">
        <v>25</v>
      </c>
      <c r="C55" s="6" t="s">
        <v>27</v>
      </c>
      <c r="D55" s="6">
        <v>0.3</v>
      </c>
      <c r="E55" s="8">
        <v>9500</v>
      </c>
      <c r="F55" s="8">
        <f t="shared" si="4"/>
        <v>2850</v>
      </c>
    </row>
    <row r="56" spans="1:6" x14ac:dyDescent="0.2">
      <c r="A56" s="59">
        <v>6</v>
      </c>
      <c r="B56" s="10" t="s">
        <v>16</v>
      </c>
      <c r="C56" s="6" t="s">
        <v>20</v>
      </c>
      <c r="D56" s="6">
        <v>1</v>
      </c>
      <c r="E56" s="8">
        <v>3500</v>
      </c>
      <c r="F56" s="8">
        <f t="shared" si="4"/>
        <v>3500</v>
      </c>
    </row>
    <row r="57" spans="1:6" x14ac:dyDescent="0.2">
      <c r="A57" s="59">
        <v>8</v>
      </c>
      <c r="B57" s="10" t="s">
        <v>28</v>
      </c>
      <c r="C57" s="6" t="s">
        <v>20</v>
      </c>
      <c r="D57" s="6">
        <v>1</v>
      </c>
      <c r="E57" s="8">
        <v>1000</v>
      </c>
      <c r="F57" s="8">
        <f t="shared" si="4"/>
        <v>1000</v>
      </c>
    </row>
    <row r="58" spans="1:6" x14ac:dyDescent="0.2">
      <c r="A58" s="59">
        <v>10</v>
      </c>
      <c r="B58" s="10" t="s">
        <v>17</v>
      </c>
      <c r="C58" s="6" t="s">
        <v>20</v>
      </c>
      <c r="D58" s="6">
        <v>1</v>
      </c>
      <c r="E58" s="8">
        <v>15000</v>
      </c>
      <c r="F58" s="8">
        <f t="shared" si="4"/>
        <v>15000</v>
      </c>
    </row>
    <row r="59" spans="1:6" x14ac:dyDescent="0.2">
      <c r="A59" s="6"/>
      <c r="B59" s="10"/>
      <c r="C59" s="6"/>
      <c r="D59" s="6"/>
      <c r="E59" s="8"/>
      <c r="F59" s="12">
        <f>SUM(F53:F58)</f>
        <v>96810.559999999998</v>
      </c>
    </row>
    <row r="60" spans="1:6" x14ac:dyDescent="0.2">
      <c r="A60" s="2"/>
      <c r="B60" s="4"/>
      <c r="C60" s="2"/>
      <c r="D60" s="2"/>
      <c r="E60" s="3"/>
      <c r="F60" s="13"/>
    </row>
    <row r="61" spans="1:6" x14ac:dyDescent="0.2">
      <c r="A61" s="2"/>
      <c r="B61" s="4"/>
      <c r="C61" s="2"/>
      <c r="D61" s="2"/>
      <c r="E61" s="3"/>
      <c r="F61" s="13"/>
    </row>
    <row r="62" spans="1:6" x14ac:dyDescent="0.2">
      <c r="A62" s="2"/>
      <c r="B62" s="4"/>
      <c r="C62" s="2"/>
      <c r="D62" s="2"/>
      <c r="E62" s="3"/>
      <c r="F62" s="13"/>
    </row>
    <row r="63" spans="1:6" x14ac:dyDescent="0.2">
      <c r="A63" s="2"/>
      <c r="B63" s="4"/>
      <c r="C63" s="2"/>
      <c r="D63" s="2"/>
      <c r="E63" s="3"/>
      <c r="F63" s="5"/>
    </row>
    <row r="64" spans="1:6" x14ac:dyDescent="0.2">
      <c r="A64" s="59"/>
      <c r="B64" s="7" t="s">
        <v>269</v>
      </c>
      <c r="C64" s="59"/>
      <c r="D64" s="59"/>
      <c r="E64" s="8"/>
      <c r="F64" s="8"/>
    </row>
    <row r="65" spans="1:6" x14ac:dyDescent="0.2">
      <c r="A65" s="59">
        <v>1</v>
      </c>
      <c r="B65" s="9" t="s">
        <v>270</v>
      </c>
      <c r="C65" s="59" t="s">
        <v>20</v>
      </c>
      <c r="D65" s="59">
        <v>3</v>
      </c>
      <c r="E65" s="99">
        <v>28900</v>
      </c>
      <c r="F65" s="8">
        <f>+D65*E65</f>
        <v>86700</v>
      </c>
    </row>
    <row r="66" spans="1:6" x14ac:dyDescent="0.2">
      <c r="A66" s="59">
        <v>2</v>
      </c>
      <c r="B66" s="9" t="s">
        <v>264</v>
      </c>
      <c r="C66" s="59" t="s">
        <v>20</v>
      </c>
      <c r="D66" s="59">
        <v>2</v>
      </c>
      <c r="E66" s="99">
        <f>9667*1.16</f>
        <v>11213.72</v>
      </c>
      <c r="F66" s="8">
        <f t="shared" ref="F66:F71" si="5">+D66*E66</f>
        <v>22427.439999999999</v>
      </c>
    </row>
    <row r="67" spans="1:6" x14ac:dyDescent="0.2">
      <c r="A67" s="59">
        <v>4</v>
      </c>
      <c r="B67" s="9" t="s">
        <v>37</v>
      </c>
      <c r="C67" s="59" t="s">
        <v>27</v>
      </c>
      <c r="D67" s="59">
        <v>0.3</v>
      </c>
      <c r="E67" s="8">
        <v>11200</v>
      </c>
      <c r="F67" s="8">
        <f t="shared" si="5"/>
        <v>3360</v>
      </c>
    </row>
    <row r="68" spans="1:6" x14ac:dyDescent="0.2">
      <c r="A68" s="59">
        <v>5</v>
      </c>
      <c r="B68" s="9" t="s">
        <v>265</v>
      </c>
      <c r="C68" s="59" t="s">
        <v>27</v>
      </c>
      <c r="D68" s="59">
        <v>0.2</v>
      </c>
      <c r="E68" s="8">
        <f>+E44</f>
        <v>7850</v>
      </c>
      <c r="F68" s="8">
        <f t="shared" si="5"/>
        <v>1570</v>
      </c>
    </row>
    <row r="69" spans="1:6" x14ac:dyDescent="0.2">
      <c r="A69" s="59">
        <v>6</v>
      </c>
      <c r="B69" s="10" t="s">
        <v>16</v>
      </c>
      <c r="C69" s="59" t="s">
        <v>20</v>
      </c>
      <c r="D69" s="59">
        <v>1</v>
      </c>
      <c r="E69" s="8">
        <v>3500</v>
      </c>
      <c r="F69" s="8">
        <f t="shared" si="5"/>
        <v>3500</v>
      </c>
    </row>
    <row r="70" spans="1:6" x14ac:dyDescent="0.2">
      <c r="A70" s="59">
        <v>7</v>
      </c>
      <c r="B70" s="10" t="s">
        <v>28</v>
      </c>
      <c r="C70" s="59" t="s">
        <v>20</v>
      </c>
      <c r="D70" s="59">
        <v>1</v>
      </c>
      <c r="E70" s="8">
        <v>1200</v>
      </c>
      <c r="F70" s="8">
        <f t="shared" si="5"/>
        <v>1200</v>
      </c>
    </row>
    <row r="71" spans="1:6" x14ac:dyDescent="0.2">
      <c r="A71" s="59">
        <v>8</v>
      </c>
      <c r="B71" s="10" t="s">
        <v>17</v>
      </c>
      <c r="C71" s="59" t="s">
        <v>20</v>
      </c>
      <c r="D71" s="59">
        <v>1</v>
      </c>
      <c r="E71" s="8">
        <v>18000</v>
      </c>
      <c r="F71" s="8">
        <f t="shared" si="5"/>
        <v>18000</v>
      </c>
    </row>
    <row r="72" spans="1:6" x14ac:dyDescent="0.2">
      <c r="A72" s="59"/>
      <c r="B72" s="10"/>
      <c r="C72" s="59"/>
      <c r="D72" s="59"/>
      <c r="E72" s="8"/>
      <c r="F72" s="12">
        <f>SUM(F65:F71)</f>
        <v>136757.44</v>
      </c>
    </row>
    <row r="73" spans="1:6" x14ac:dyDescent="0.2">
      <c r="A73" s="2"/>
      <c r="B73" s="4"/>
      <c r="C73" s="2"/>
      <c r="D73" s="2"/>
      <c r="E73" s="3"/>
      <c r="F73" s="5"/>
    </row>
    <row r="74" spans="1:6" x14ac:dyDescent="0.2">
      <c r="A74" s="59"/>
      <c r="B74" s="7" t="s">
        <v>733</v>
      </c>
      <c r="C74" s="59"/>
      <c r="D74" s="59"/>
      <c r="E74" s="8"/>
      <c r="F74" s="8"/>
    </row>
    <row r="75" spans="1:6" x14ac:dyDescent="0.2">
      <c r="A75" s="59">
        <v>1</v>
      </c>
      <c r="B75" s="9" t="s">
        <v>298</v>
      </c>
      <c r="C75" s="59" t="s">
        <v>20</v>
      </c>
      <c r="D75" s="59">
        <v>12</v>
      </c>
      <c r="E75" s="99">
        <v>32000</v>
      </c>
      <c r="F75" s="8">
        <f>+D75*E75</f>
        <v>384000</v>
      </c>
    </row>
    <row r="76" spans="1:6" x14ac:dyDescent="0.2">
      <c r="A76" s="59">
        <v>2</v>
      </c>
      <c r="B76" s="9" t="s">
        <v>299</v>
      </c>
      <c r="C76" s="59" t="s">
        <v>20</v>
      </c>
      <c r="D76" s="59">
        <v>1</v>
      </c>
      <c r="E76" s="99">
        <v>22000</v>
      </c>
      <c r="F76" s="8">
        <f t="shared" ref="F76:F81" si="6">+D76*E76</f>
        <v>22000</v>
      </c>
    </row>
    <row r="77" spans="1:6" x14ac:dyDescent="0.2">
      <c r="A77" s="59">
        <v>3</v>
      </c>
      <c r="B77" s="9" t="s">
        <v>37</v>
      </c>
      <c r="C77" s="59" t="s">
        <v>27</v>
      </c>
      <c r="D77" s="59">
        <v>0.3</v>
      </c>
      <c r="E77" s="8">
        <v>11200</v>
      </c>
      <c r="F77" s="8">
        <f t="shared" si="6"/>
        <v>3360</v>
      </c>
    </row>
    <row r="78" spans="1:6" x14ac:dyDescent="0.2">
      <c r="A78" s="59">
        <v>4</v>
      </c>
      <c r="B78" s="9" t="s">
        <v>277</v>
      </c>
      <c r="C78" s="59" t="s">
        <v>27</v>
      </c>
      <c r="D78" s="59">
        <v>0.2</v>
      </c>
      <c r="E78" s="8">
        <v>9200</v>
      </c>
      <c r="F78" s="8">
        <f t="shared" si="6"/>
        <v>1840</v>
      </c>
    </row>
    <row r="79" spans="1:6" x14ac:dyDescent="0.2">
      <c r="A79" s="59">
        <v>5</v>
      </c>
      <c r="B79" s="10" t="s">
        <v>16</v>
      </c>
      <c r="C79" s="59" t="s">
        <v>20</v>
      </c>
      <c r="D79" s="59">
        <v>1</v>
      </c>
      <c r="E79" s="8">
        <v>3500</v>
      </c>
      <c r="F79" s="8">
        <f t="shared" si="6"/>
        <v>3500</v>
      </c>
    </row>
    <row r="80" spans="1:6" x14ac:dyDescent="0.2">
      <c r="A80" s="59">
        <v>6</v>
      </c>
      <c r="B80" s="10" t="s">
        <v>28</v>
      </c>
      <c r="C80" s="59" t="s">
        <v>20</v>
      </c>
      <c r="D80" s="59">
        <v>1</v>
      </c>
      <c r="E80" s="8">
        <v>1200</v>
      </c>
      <c r="F80" s="8">
        <f t="shared" si="6"/>
        <v>1200</v>
      </c>
    </row>
    <row r="81" spans="1:6" x14ac:dyDescent="0.2">
      <c r="A81" s="59">
        <v>7</v>
      </c>
      <c r="B81" s="10" t="s">
        <v>17</v>
      </c>
      <c r="C81" s="59" t="s">
        <v>20</v>
      </c>
      <c r="D81" s="59">
        <v>1</v>
      </c>
      <c r="E81" s="8">
        <v>73593.75</v>
      </c>
      <c r="F81" s="8">
        <f t="shared" si="6"/>
        <v>73593.75</v>
      </c>
    </row>
    <row r="82" spans="1:6" x14ac:dyDescent="0.2">
      <c r="A82" s="59"/>
      <c r="B82" s="10"/>
      <c r="C82" s="59"/>
      <c r="D82" s="59"/>
      <c r="E82" s="8"/>
      <c r="F82" s="12">
        <f>SUM(F75:F81)</f>
        <v>489493.75</v>
      </c>
    </row>
    <row r="83" spans="1:6" x14ac:dyDescent="0.2">
      <c r="A83" s="2"/>
      <c r="B83" s="4"/>
      <c r="C83" s="2"/>
      <c r="D83" s="2"/>
      <c r="E83" s="3"/>
      <c r="F83" s="5"/>
    </row>
    <row r="84" spans="1:6" x14ac:dyDescent="0.2">
      <c r="A84" s="59"/>
      <c r="B84" s="7" t="s">
        <v>281</v>
      </c>
      <c r="C84" s="59"/>
      <c r="D84" s="59"/>
      <c r="E84" s="8"/>
      <c r="F84" s="8"/>
    </row>
    <row r="85" spans="1:6" x14ac:dyDescent="0.2">
      <c r="A85" s="59">
        <v>1</v>
      </c>
      <c r="B85" s="9" t="s">
        <v>298</v>
      </c>
      <c r="C85" s="59" t="s">
        <v>20</v>
      </c>
      <c r="D85" s="59">
        <v>3</v>
      </c>
      <c r="E85" s="99">
        <v>32000</v>
      </c>
      <c r="F85" s="8">
        <f t="shared" ref="F85:F92" si="7">+D85*E85</f>
        <v>96000</v>
      </c>
    </row>
    <row r="86" spans="1:6" x14ac:dyDescent="0.2">
      <c r="A86" s="59">
        <v>2</v>
      </c>
      <c r="B86" s="9" t="s">
        <v>300</v>
      </c>
      <c r="C86" s="59" t="s">
        <v>20</v>
      </c>
      <c r="D86" s="59">
        <v>1</v>
      </c>
      <c r="E86" s="99">
        <v>36000</v>
      </c>
      <c r="F86" s="8">
        <f t="shared" si="7"/>
        <v>36000</v>
      </c>
    </row>
    <row r="87" spans="1:6" x14ac:dyDescent="0.2">
      <c r="A87" s="59">
        <v>3</v>
      </c>
      <c r="B87" s="9" t="s">
        <v>21</v>
      </c>
      <c r="C87" s="59" t="s">
        <v>20</v>
      </c>
      <c r="D87" s="59">
        <v>1</v>
      </c>
      <c r="E87" s="99">
        <f>15790*1.16</f>
        <v>18316.399999999998</v>
      </c>
      <c r="F87" s="8">
        <f t="shared" si="7"/>
        <v>18316.399999999998</v>
      </c>
    </row>
    <row r="88" spans="1:6" x14ac:dyDescent="0.2">
      <c r="A88" s="59">
        <v>4</v>
      </c>
      <c r="B88" s="9" t="s">
        <v>37</v>
      </c>
      <c r="C88" s="59" t="s">
        <v>27</v>
      </c>
      <c r="D88" s="59">
        <v>0.3</v>
      </c>
      <c r="E88" s="8">
        <v>11200</v>
      </c>
      <c r="F88" s="8">
        <f t="shared" si="7"/>
        <v>3360</v>
      </c>
    </row>
    <row r="89" spans="1:6" x14ac:dyDescent="0.2">
      <c r="A89" s="59">
        <v>5</v>
      </c>
      <c r="B89" s="9" t="s">
        <v>277</v>
      </c>
      <c r="C89" s="59" t="s">
        <v>27</v>
      </c>
      <c r="D89" s="59">
        <v>0.2</v>
      </c>
      <c r="E89" s="8">
        <v>9200</v>
      </c>
      <c r="F89" s="8">
        <f t="shared" si="7"/>
        <v>1840</v>
      </c>
    </row>
    <row r="90" spans="1:6" x14ac:dyDescent="0.2">
      <c r="A90" s="59">
        <v>6</v>
      </c>
      <c r="B90" s="10" t="s">
        <v>16</v>
      </c>
      <c r="C90" s="59" t="s">
        <v>20</v>
      </c>
      <c r="D90" s="59">
        <v>1</v>
      </c>
      <c r="E90" s="8">
        <v>3500</v>
      </c>
      <c r="F90" s="8">
        <f t="shared" si="7"/>
        <v>3500</v>
      </c>
    </row>
    <row r="91" spans="1:6" x14ac:dyDescent="0.2">
      <c r="A91" s="59">
        <v>7</v>
      </c>
      <c r="B91" s="10" t="s">
        <v>28</v>
      </c>
      <c r="C91" s="59" t="s">
        <v>20</v>
      </c>
      <c r="D91" s="59">
        <v>1</v>
      </c>
      <c r="E91" s="8">
        <v>1200</v>
      </c>
      <c r="F91" s="8">
        <f t="shared" si="7"/>
        <v>1200</v>
      </c>
    </row>
    <row r="92" spans="1:6" x14ac:dyDescent="0.2">
      <c r="A92" s="59">
        <v>8</v>
      </c>
      <c r="B92" s="10" t="s">
        <v>17</v>
      </c>
      <c r="C92" s="59" t="s">
        <v>20</v>
      </c>
      <c r="D92" s="59">
        <v>1</v>
      </c>
      <c r="E92" s="8">
        <v>30000</v>
      </c>
      <c r="F92" s="8">
        <f t="shared" si="7"/>
        <v>30000</v>
      </c>
    </row>
    <row r="93" spans="1:6" x14ac:dyDescent="0.2">
      <c r="A93" s="59"/>
      <c r="B93" s="10"/>
      <c r="C93" s="59"/>
      <c r="D93" s="59"/>
      <c r="E93" s="8"/>
      <c r="F93" s="12">
        <f>SUM(F85:F92)</f>
        <v>190216.4</v>
      </c>
    </row>
    <row r="94" spans="1:6" x14ac:dyDescent="0.2">
      <c r="A94" s="2"/>
      <c r="B94" s="4"/>
      <c r="C94" s="2"/>
      <c r="D94" s="2"/>
      <c r="E94" s="3"/>
      <c r="F94" s="5"/>
    </row>
    <row r="95" spans="1:6" x14ac:dyDescent="0.2">
      <c r="A95" s="36" t="s">
        <v>0</v>
      </c>
      <c r="B95" s="7" t="s">
        <v>1</v>
      </c>
      <c r="C95" s="36" t="s">
        <v>18</v>
      </c>
      <c r="D95" s="7" t="s">
        <v>2</v>
      </c>
      <c r="E95" s="36" t="s">
        <v>19</v>
      </c>
      <c r="F95" s="7" t="s">
        <v>4</v>
      </c>
    </row>
    <row r="96" spans="1:6" x14ac:dyDescent="0.2">
      <c r="A96" s="59"/>
      <c r="B96" s="7" t="s">
        <v>282</v>
      </c>
      <c r="C96" s="59"/>
      <c r="D96" s="59"/>
      <c r="E96" s="8"/>
      <c r="F96" s="8"/>
    </row>
    <row r="97" spans="1:6" x14ac:dyDescent="0.2">
      <c r="A97" s="59">
        <v>1</v>
      </c>
      <c r="B97" s="9" t="s">
        <v>283</v>
      </c>
      <c r="C97" s="59" t="s">
        <v>20</v>
      </c>
      <c r="D97" s="59">
        <v>4</v>
      </c>
      <c r="E97" s="99">
        <f>+E54</f>
        <v>7230.28</v>
      </c>
      <c r="F97" s="8">
        <f t="shared" ref="F97:F104" si="8">+D97*E97</f>
        <v>28921.119999999999</v>
      </c>
    </row>
    <row r="98" spans="1:6" x14ac:dyDescent="0.2">
      <c r="A98" s="59">
        <v>2</v>
      </c>
      <c r="B98" s="9" t="s">
        <v>34</v>
      </c>
      <c r="C98" s="59" t="s">
        <v>20</v>
      </c>
      <c r="D98" s="59">
        <v>1</v>
      </c>
      <c r="E98" s="99">
        <v>3600</v>
      </c>
      <c r="F98" s="8">
        <f t="shared" si="8"/>
        <v>3600</v>
      </c>
    </row>
    <row r="99" spans="1:6" x14ac:dyDescent="0.2">
      <c r="A99" s="59">
        <v>3</v>
      </c>
      <c r="B99" s="9" t="s">
        <v>284</v>
      </c>
      <c r="C99" s="59" t="s">
        <v>27</v>
      </c>
      <c r="D99" s="59">
        <v>0.16</v>
      </c>
      <c r="E99" s="8">
        <v>5000</v>
      </c>
      <c r="F99" s="8">
        <f t="shared" si="8"/>
        <v>800</v>
      </c>
    </row>
    <row r="100" spans="1:6" x14ac:dyDescent="0.2">
      <c r="A100" s="59">
        <v>4</v>
      </c>
      <c r="B100" s="9" t="s">
        <v>26</v>
      </c>
      <c r="C100" s="59" t="s">
        <v>27</v>
      </c>
      <c r="D100" s="59">
        <v>0.04</v>
      </c>
      <c r="E100" s="8">
        <v>4500</v>
      </c>
      <c r="F100" s="8">
        <f t="shared" si="8"/>
        <v>180</v>
      </c>
    </row>
    <row r="101" spans="1:6" x14ac:dyDescent="0.2">
      <c r="A101" s="59">
        <v>5</v>
      </c>
      <c r="B101" s="9" t="s">
        <v>29</v>
      </c>
      <c r="C101" s="59" t="s">
        <v>27</v>
      </c>
      <c r="D101" s="59">
        <v>0.4</v>
      </c>
      <c r="E101" s="8">
        <v>120</v>
      </c>
      <c r="F101" s="8">
        <f t="shared" si="8"/>
        <v>48</v>
      </c>
    </row>
    <row r="102" spans="1:6" x14ac:dyDescent="0.2">
      <c r="A102" s="59">
        <v>6</v>
      </c>
      <c r="B102" s="10" t="s">
        <v>16</v>
      </c>
      <c r="C102" s="59" t="s">
        <v>20</v>
      </c>
      <c r="D102" s="59">
        <v>1</v>
      </c>
      <c r="E102" s="8">
        <v>300</v>
      </c>
      <c r="F102" s="8">
        <f t="shared" si="8"/>
        <v>300</v>
      </c>
    </row>
    <row r="103" spans="1:6" x14ac:dyDescent="0.2">
      <c r="A103" s="59">
        <v>7</v>
      </c>
      <c r="B103" s="10" t="s">
        <v>28</v>
      </c>
      <c r="C103" s="59" t="s">
        <v>20</v>
      </c>
      <c r="D103" s="59">
        <v>1</v>
      </c>
      <c r="E103" s="8">
        <v>400</v>
      </c>
      <c r="F103" s="8">
        <f t="shared" si="8"/>
        <v>400</v>
      </c>
    </row>
    <row r="104" spans="1:6" x14ac:dyDescent="0.2">
      <c r="A104" s="59">
        <v>8</v>
      </c>
      <c r="B104" s="10" t="s">
        <v>17</v>
      </c>
      <c r="C104" s="59" t="s">
        <v>20</v>
      </c>
      <c r="D104" s="59">
        <v>1</v>
      </c>
      <c r="E104" s="8">
        <v>8400</v>
      </c>
      <c r="F104" s="8">
        <f t="shared" si="8"/>
        <v>8400</v>
      </c>
    </row>
    <row r="105" spans="1:6" x14ac:dyDescent="0.2">
      <c r="A105" s="59"/>
      <c r="B105" s="10"/>
      <c r="C105" s="59"/>
      <c r="D105" s="59"/>
      <c r="E105" s="8"/>
      <c r="F105" s="12">
        <f>SUM(F97:F104)</f>
        <v>42649.119999999995</v>
      </c>
    </row>
    <row r="106" spans="1:6" x14ac:dyDescent="0.2">
      <c r="A106" s="2"/>
      <c r="B106" s="4"/>
      <c r="C106" s="2"/>
      <c r="D106" s="2"/>
      <c r="E106" s="3"/>
      <c r="F106" s="5"/>
    </row>
    <row r="107" spans="1:6" x14ac:dyDescent="0.2">
      <c r="A107" s="36" t="s">
        <v>0</v>
      </c>
      <c r="B107" s="7" t="s">
        <v>1</v>
      </c>
      <c r="C107" s="36" t="s">
        <v>18</v>
      </c>
      <c r="D107" s="7" t="s">
        <v>2</v>
      </c>
      <c r="E107" s="36" t="s">
        <v>19</v>
      </c>
      <c r="F107" s="7" t="s">
        <v>4</v>
      </c>
    </row>
    <row r="108" spans="1:6" x14ac:dyDescent="0.2">
      <c r="A108" s="59"/>
      <c r="B108" s="7" t="s">
        <v>285</v>
      </c>
      <c r="C108" s="59"/>
      <c r="D108" s="59"/>
      <c r="E108" s="8"/>
      <c r="F108" s="8"/>
    </row>
    <row r="109" spans="1:6" x14ac:dyDescent="0.2">
      <c r="A109" s="59">
        <v>1</v>
      </c>
      <c r="B109" s="9" t="s">
        <v>33</v>
      </c>
      <c r="C109" s="59" t="s">
        <v>20</v>
      </c>
      <c r="D109" s="59">
        <v>1</v>
      </c>
      <c r="E109" s="99">
        <v>5200</v>
      </c>
      <c r="F109" s="8">
        <f t="shared" ref="F109:F117" si="9">+D109*E109</f>
        <v>5200</v>
      </c>
    </row>
    <row r="110" spans="1:6" x14ac:dyDescent="0.2">
      <c r="A110" s="59">
        <v>2</v>
      </c>
      <c r="B110" s="9" t="s">
        <v>34</v>
      </c>
      <c r="C110" s="59" t="s">
        <v>20</v>
      </c>
      <c r="D110" s="59">
        <v>3</v>
      </c>
      <c r="E110" s="99">
        <v>3600</v>
      </c>
      <c r="F110" s="8">
        <f t="shared" si="9"/>
        <v>10800</v>
      </c>
    </row>
    <row r="111" spans="1:6" x14ac:dyDescent="0.2">
      <c r="A111" s="59">
        <v>3</v>
      </c>
      <c r="B111" s="9" t="s">
        <v>286</v>
      </c>
      <c r="C111" s="59" t="s">
        <v>20</v>
      </c>
      <c r="D111" s="59">
        <v>1</v>
      </c>
      <c r="E111" s="99">
        <v>1980</v>
      </c>
      <c r="F111" s="8">
        <f t="shared" si="9"/>
        <v>1980</v>
      </c>
    </row>
    <row r="112" spans="1:6" x14ac:dyDescent="0.2">
      <c r="A112" s="59">
        <v>4</v>
      </c>
      <c r="B112" s="9" t="s">
        <v>35</v>
      </c>
      <c r="C112" s="59" t="s">
        <v>27</v>
      </c>
      <c r="D112" s="59">
        <v>0.2</v>
      </c>
      <c r="E112" s="8">
        <v>5000</v>
      </c>
      <c r="F112" s="8">
        <f t="shared" si="9"/>
        <v>1000</v>
      </c>
    </row>
    <row r="113" spans="1:6" x14ac:dyDescent="0.2">
      <c r="A113" s="59">
        <v>5</v>
      </c>
      <c r="B113" s="9" t="s">
        <v>26</v>
      </c>
      <c r="C113" s="59" t="s">
        <v>27</v>
      </c>
      <c r="D113" s="59">
        <v>0.05</v>
      </c>
      <c r="E113" s="8">
        <v>4500</v>
      </c>
      <c r="F113" s="8">
        <f t="shared" si="9"/>
        <v>225</v>
      </c>
    </row>
    <row r="114" spans="1:6" x14ac:dyDescent="0.2">
      <c r="A114" s="59">
        <v>6</v>
      </c>
      <c r="B114" s="9" t="s">
        <v>29</v>
      </c>
      <c r="C114" s="59" t="s">
        <v>27</v>
      </c>
      <c r="D114" s="59">
        <v>0.4</v>
      </c>
      <c r="E114" s="8">
        <v>120</v>
      </c>
      <c r="F114" s="8">
        <f t="shared" si="9"/>
        <v>48</v>
      </c>
    </row>
    <row r="115" spans="1:6" x14ac:dyDescent="0.2">
      <c r="A115" s="59">
        <v>7</v>
      </c>
      <c r="B115" s="10" t="s">
        <v>16</v>
      </c>
      <c r="C115" s="59" t="s">
        <v>20</v>
      </c>
      <c r="D115" s="59">
        <v>1</v>
      </c>
      <c r="E115" s="8">
        <v>300</v>
      </c>
      <c r="F115" s="8">
        <f t="shared" si="9"/>
        <v>300</v>
      </c>
    </row>
    <row r="116" spans="1:6" x14ac:dyDescent="0.2">
      <c r="A116" s="59">
        <v>8</v>
      </c>
      <c r="B116" s="10" t="s">
        <v>28</v>
      </c>
      <c r="C116" s="59" t="s">
        <v>20</v>
      </c>
      <c r="D116" s="59">
        <v>1</v>
      </c>
      <c r="E116" s="8">
        <v>400</v>
      </c>
      <c r="F116" s="8">
        <f t="shared" si="9"/>
        <v>400</v>
      </c>
    </row>
    <row r="117" spans="1:6" x14ac:dyDescent="0.2">
      <c r="A117" s="59">
        <v>9</v>
      </c>
      <c r="B117" s="10" t="s">
        <v>17</v>
      </c>
      <c r="C117" s="59" t="s">
        <v>20</v>
      </c>
      <c r="D117" s="59">
        <v>1</v>
      </c>
      <c r="E117" s="8">
        <v>6400</v>
      </c>
      <c r="F117" s="8">
        <f t="shared" si="9"/>
        <v>6400</v>
      </c>
    </row>
    <row r="118" spans="1:6" x14ac:dyDescent="0.2">
      <c r="A118" s="59"/>
      <c r="B118" s="10"/>
      <c r="C118" s="59"/>
      <c r="D118" s="59"/>
      <c r="E118" s="8"/>
      <c r="F118" s="12">
        <f>SUM(F109:F117)</f>
        <v>26353</v>
      </c>
    </row>
    <row r="119" spans="1:6" x14ac:dyDescent="0.2">
      <c r="A119" s="2"/>
      <c r="B119" s="4"/>
      <c r="C119" s="2"/>
      <c r="D119" s="2"/>
      <c r="E119" s="3"/>
      <c r="F119" s="13"/>
    </row>
    <row r="120" spans="1:6" x14ac:dyDescent="0.2">
      <c r="A120" s="2"/>
      <c r="B120" s="4"/>
      <c r="C120" s="2"/>
      <c r="D120" s="2"/>
      <c r="E120" s="3"/>
      <c r="F120" s="13"/>
    </row>
    <row r="121" spans="1:6" x14ac:dyDescent="0.2">
      <c r="A121" s="2"/>
      <c r="B121" s="4"/>
      <c r="C121" s="2"/>
      <c r="D121" s="2"/>
      <c r="E121" s="3"/>
      <c r="F121" s="13"/>
    </row>
    <row r="122" spans="1:6" x14ac:dyDescent="0.2">
      <c r="A122" s="2"/>
      <c r="B122" s="4"/>
      <c r="C122" s="2"/>
      <c r="D122" s="2"/>
      <c r="E122" s="3"/>
      <c r="F122" s="13"/>
    </row>
    <row r="123" spans="1:6" x14ac:dyDescent="0.2">
      <c r="A123" s="2"/>
      <c r="B123" s="4"/>
      <c r="C123" s="2"/>
      <c r="D123" s="2"/>
      <c r="E123" s="3"/>
      <c r="F123" s="13"/>
    </row>
    <row r="124" spans="1:6" x14ac:dyDescent="0.2">
      <c r="A124" s="2"/>
      <c r="B124" s="4"/>
      <c r="C124" s="2"/>
      <c r="D124" s="2"/>
      <c r="E124" s="3"/>
      <c r="F124" s="13"/>
    </row>
    <row r="125" spans="1:6" ht="12" x14ac:dyDescent="0.2">
      <c r="A125" s="80" t="s">
        <v>0</v>
      </c>
      <c r="B125" s="81" t="s">
        <v>1</v>
      </c>
      <c r="C125" s="80" t="s">
        <v>18</v>
      </c>
      <c r="D125" s="81" t="s">
        <v>2</v>
      </c>
      <c r="E125" s="80" t="s">
        <v>19</v>
      </c>
      <c r="F125" s="81" t="s">
        <v>4</v>
      </c>
    </row>
    <row r="126" spans="1:6" x14ac:dyDescent="0.2">
      <c r="A126" s="59"/>
      <c r="B126" s="7" t="s">
        <v>419</v>
      </c>
      <c r="C126" s="59"/>
      <c r="D126" s="59"/>
      <c r="E126" s="8"/>
      <c r="F126" s="8"/>
    </row>
    <row r="127" spans="1:6" ht="51.75" customHeight="1" x14ac:dyDescent="0.2">
      <c r="A127" s="15">
        <v>1</v>
      </c>
      <c r="B127" s="14" t="s">
        <v>420</v>
      </c>
      <c r="C127" s="15" t="s">
        <v>15</v>
      </c>
      <c r="D127" s="15">
        <v>1</v>
      </c>
      <c r="E127" s="102">
        <v>5000000</v>
      </c>
      <c r="F127" s="16">
        <f>+D127*E127</f>
        <v>5000000</v>
      </c>
    </row>
    <row r="128" spans="1:6" ht="39.950000000000003" customHeight="1" x14ac:dyDescent="0.2">
      <c r="A128" s="15"/>
      <c r="B128" s="14" t="s">
        <v>430</v>
      </c>
      <c r="C128" s="15" t="s">
        <v>15</v>
      </c>
      <c r="D128" s="15">
        <v>1</v>
      </c>
      <c r="E128" s="102">
        <v>10000000</v>
      </c>
      <c r="F128" s="16">
        <f t="shared" ref="F128:F138" si="10">+D128*E128</f>
        <v>10000000</v>
      </c>
    </row>
    <row r="129" spans="1:6" x14ac:dyDescent="0.2">
      <c r="A129" s="59">
        <v>2</v>
      </c>
      <c r="B129" s="9" t="s">
        <v>421</v>
      </c>
      <c r="C129" s="59" t="s">
        <v>15</v>
      </c>
      <c r="D129" s="59">
        <v>1</v>
      </c>
      <c r="E129" s="99">
        <v>3000000</v>
      </c>
      <c r="F129" s="16">
        <f t="shared" si="10"/>
        <v>3000000</v>
      </c>
    </row>
    <row r="130" spans="1:6" x14ac:dyDescent="0.2">
      <c r="A130" s="59">
        <v>3</v>
      </c>
      <c r="B130" s="9" t="s">
        <v>417</v>
      </c>
      <c r="C130" s="59" t="s">
        <v>15</v>
      </c>
      <c r="D130" s="59">
        <v>2</v>
      </c>
      <c r="E130" s="99">
        <v>200000</v>
      </c>
      <c r="F130" s="16">
        <f t="shared" si="10"/>
        <v>400000</v>
      </c>
    </row>
    <row r="131" spans="1:6" x14ac:dyDescent="0.2">
      <c r="A131" s="59">
        <v>4</v>
      </c>
      <c r="B131" s="9" t="s">
        <v>32</v>
      </c>
      <c r="C131" s="59" t="s">
        <v>15</v>
      </c>
      <c r="D131" s="59">
        <v>2</v>
      </c>
      <c r="E131" s="99">
        <v>200000</v>
      </c>
      <c r="F131" s="16">
        <f t="shared" si="10"/>
        <v>400000</v>
      </c>
    </row>
    <row r="132" spans="1:6" x14ac:dyDescent="0.2">
      <c r="A132" s="59">
        <v>5</v>
      </c>
      <c r="B132" s="9" t="s">
        <v>422</v>
      </c>
      <c r="C132" s="59" t="s">
        <v>15</v>
      </c>
      <c r="D132" s="59">
        <v>2</v>
      </c>
      <c r="E132" s="99">
        <v>180000</v>
      </c>
      <c r="F132" s="16">
        <f t="shared" si="10"/>
        <v>360000</v>
      </c>
    </row>
    <row r="133" spans="1:6" x14ac:dyDescent="0.2">
      <c r="A133" s="59">
        <v>6</v>
      </c>
      <c r="B133" s="9" t="s">
        <v>418</v>
      </c>
      <c r="C133" s="59" t="s">
        <v>15</v>
      </c>
      <c r="D133" s="59">
        <v>1</v>
      </c>
      <c r="E133" s="99">
        <v>180000</v>
      </c>
      <c r="F133" s="16">
        <f t="shared" si="10"/>
        <v>180000</v>
      </c>
    </row>
    <row r="134" spans="1:6" x14ac:dyDescent="0.2">
      <c r="A134" s="59">
        <v>7</v>
      </c>
      <c r="B134" s="9" t="s">
        <v>423</v>
      </c>
      <c r="C134" s="59" t="s">
        <v>15</v>
      </c>
      <c r="D134" s="59">
        <v>1</v>
      </c>
      <c r="E134" s="99">
        <v>180000</v>
      </c>
      <c r="F134" s="16">
        <f t="shared" si="10"/>
        <v>180000</v>
      </c>
    </row>
    <row r="135" spans="1:6" x14ac:dyDescent="0.2">
      <c r="A135" s="59">
        <v>8</v>
      </c>
      <c r="B135" s="9" t="s">
        <v>424</v>
      </c>
      <c r="C135" s="59" t="s">
        <v>15</v>
      </c>
      <c r="D135" s="59">
        <v>1</v>
      </c>
      <c r="E135" s="99">
        <v>1500000</v>
      </c>
      <c r="F135" s="16">
        <f t="shared" si="10"/>
        <v>1500000</v>
      </c>
    </row>
    <row r="136" spans="1:6" x14ac:dyDescent="0.2">
      <c r="A136" s="59">
        <v>9</v>
      </c>
      <c r="B136" s="10" t="s">
        <v>16</v>
      </c>
      <c r="C136" s="59" t="s">
        <v>15</v>
      </c>
      <c r="D136" s="59">
        <v>1</v>
      </c>
      <c r="E136" s="99">
        <v>47700</v>
      </c>
      <c r="F136" s="16">
        <f t="shared" si="10"/>
        <v>47700</v>
      </c>
    </row>
    <row r="137" spans="1:6" x14ac:dyDescent="0.2">
      <c r="A137" s="59">
        <v>10</v>
      </c>
      <c r="B137" s="10" t="s">
        <v>28</v>
      </c>
      <c r="C137" s="59" t="s">
        <v>15</v>
      </c>
      <c r="D137" s="59">
        <v>1</v>
      </c>
      <c r="E137" s="99">
        <v>318000</v>
      </c>
      <c r="F137" s="16">
        <f t="shared" si="10"/>
        <v>318000</v>
      </c>
    </row>
    <row r="138" spans="1:6" x14ac:dyDescent="0.2">
      <c r="A138" s="59">
        <v>11</v>
      </c>
      <c r="B138" s="10" t="s">
        <v>17</v>
      </c>
      <c r="C138" s="59" t="s">
        <v>15</v>
      </c>
      <c r="D138" s="59">
        <v>1</v>
      </c>
      <c r="E138" s="99">
        <v>593600</v>
      </c>
      <c r="F138" s="16">
        <f t="shared" si="10"/>
        <v>593600</v>
      </c>
    </row>
    <row r="139" spans="1:6" x14ac:dyDescent="0.2">
      <c r="A139" s="59"/>
      <c r="B139" s="10"/>
      <c r="C139" s="59"/>
      <c r="D139" s="59"/>
      <c r="E139" s="8"/>
      <c r="F139" s="12">
        <f>SUM(F127:F138)</f>
        <v>21979300</v>
      </c>
    </row>
    <row r="140" spans="1:6" x14ac:dyDescent="0.2">
      <c r="A140" s="2"/>
      <c r="B140" s="4"/>
      <c r="C140" s="2"/>
      <c r="D140" s="2"/>
      <c r="E140" s="3"/>
      <c r="F140" s="13"/>
    </row>
    <row r="141" spans="1:6" ht="12" x14ac:dyDescent="0.2">
      <c r="A141" s="80" t="s">
        <v>0</v>
      </c>
      <c r="B141" s="81" t="s">
        <v>1</v>
      </c>
      <c r="C141" s="80" t="s">
        <v>18</v>
      </c>
      <c r="D141" s="81" t="s">
        <v>2</v>
      </c>
      <c r="E141" s="80" t="s">
        <v>19</v>
      </c>
      <c r="F141" s="81" t="s">
        <v>4</v>
      </c>
    </row>
    <row r="142" spans="1:6" x14ac:dyDescent="0.2">
      <c r="A142" s="59"/>
      <c r="B142" s="7" t="s">
        <v>419</v>
      </c>
      <c r="C142" s="59"/>
      <c r="D142" s="59"/>
      <c r="E142" s="8"/>
      <c r="F142" s="8"/>
    </row>
    <row r="143" spans="1:6" ht="45" x14ac:dyDescent="0.2">
      <c r="A143" s="15">
        <v>1</v>
      </c>
      <c r="B143" s="14" t="s">
        <v>427</v>
      </c>
      <c r="C143" s="15" t="s">
        <v>15</v>
      </c>
      <c r="D143" s="15">
        <v>1</v>
      </c>
      <c r="E143" s="102">
        <v>3375000</v>
      </c>
      <c r="F143" s="16">
        <f t="shared" ref="F143:F150" si="11">+D143*E143</f>
        <v>3375000</v>
      </c>
    </row>
    <row r="144" spans="1:6" ht="22.5" x14ac:dyDescent="0.2">
      <c r="A144" s="15">
        <v>2</v>
      </c>
      <c r="B144" s="14" t="s">
        <v>429</v>
      </c>
      <c r="C144" s="15" t="s">
        <v>15</v>
      </c>
      <c r="D144" s="15">
        <v>1</v>
      </c>
      <c r="E144" s="102">
        <v>6000000</v>
      </c>
      <c r="F144" s="16">
        <f t="shared" si="11"/>
        <v>6000000</v>
      </c>
    </row>
    <row r="145" spans="1:6" x14ac:dyDescent="0.2">
      <c r="A145" s="59">
        <v>3</v>
      </c>
      <c r="B145" s="9" t="s">
        <v>428</v>
      </c>
      <c r="C145" s="59" t="s">
        <v>15</v>
      </c>
      <c r="D145" s="59">
        <v>1</v>
      </c>
      <c r="E145" s="99">
        <v>2000000</v>
      </c>
      <c r="F145" s="8">
        <f t="shared" si="11"/>
        <v>2000000</v>
      </c>
    </row>
    <row r="146" spans="1:6" x14ac:dyDescent="0.2">
      <c r="A146" s="59">
        <v>4</v>
      </c>
      <c r="B146" s="9" t="s">
        <v>423</v>
      </c>
      <c r="C146" s="59" t="s">
        <v>15</v>
      </c>
      <c r="D146" s="59">
        <v>1</v>
      </c>
      <c r="E146" s="8">
        <v>180000</v>
      </c>
      <c r="F146" s="8">
        <f t="shared" si="11"/>
        <v>180000</v>
      </c>
    </row>
    <row r="147" spans="1:6" x14ac:dyDescent="0.2">
      <c r="A147" s="59">
        <v>5</v>
      </c>
      <c r="B147" s="9" t="s">
        <v>424</v>
      </c>
      <c r="C147" s="59" t="s">
        <v>15</v>
      </c>
      <c r="D147" s="59">
        <v>1</v>
      </c>
      <c r="E147" s="8">
        <v>1500000</v>
      </c>
      <c r="F147" s="8">
        <f t="shared" si="11"/>
        <v>1500000</v>
      </c>
    </row>
    <row r="148" spans="1:6" x14ac:dyDescent="0.2">
      <c r="A148" s="59">
        <v>6</v>
      </c>
      <c r="B148" s="10" t="s">
        <v>16</v>
      </c>
      <c r="C148" s="59" t="s">
        <v>15</v>
      </c>
      <c r="D148" s="59">
        <v>1</v>
      </c>
      <c r="E148" s="99">
        <v>47700</v>
      </c>
      <c r="F148" s="8">
        <f t="shared" si="11"/>
        <v>47700</v>
      </c>
    </row>
    <row r="149" spans="1:6" x14ac:dyDescent="0.2">
      <c r="A149" s="59">
        <v>7</v>
      </c>
      <c r="B149" s="10" t="s">
        <v>28</v>
      </c>
      <c r="C149" s="59" t="s">
        <v>15</v>
      </c>
      <c r="D149" s="59">
        <v>1</v>
      </c>
      <c r="E149" s="99">
        <v>318000</v>
      </c>
      <c r="F149" s="8">
        <f t="shared" si="11"/>
        <v>318000</v>
      </c>
    </row>
    <row r="150" spans="1:6" x14ac:dyDescent="0.2">
      <c r="A150" s="59">
        <v>8</v>
      </c>
      <c r="B150" s="10" t="s">
        <v>17</v>
      </c>
      <c r="C150" s="59" t="s">
        <v>15</v>
      </c>
      <c r="D150" s="59">
        <v>1</v>
      </c>
      <c r="E150" s="99">
        <v>593600</v>
      </c>
      <c r="F150" s="8">
        <f t="shared" si="11"/>
        <v>593600</v>
      </c>
    </row>
    <row r="151" spans="1:6" x14ac:dyDescent="0.2">
      <c r="A151" s="59"/>
      <c r="B151" s="10"/>
      <c r="C151" s="59"/>
      <c r="D151" s="59"/>
      <c r="E151" s="8"/>
      <c r="F151" s="12">
        <f>SUM(F143:F150)</f>
        <v>14014300</v>
      </c>
    </row>
    <row r="152" spans="1:6" x14ac:dyDescent="0.2">
      <c r="A152" s="2"/>
      <c r="B152" s="4"/>
      <c r="C152" s="2"/>
      <c r="D152" s="2"/>
      <c r="E152" s="3"/>
      <c r="F152" s="13"/>
    </row>
    <row r="153" spans="1:6" x14ac:dyDescent="0.2">
      <c r="A153" s="2"/>
      <c r="B153" s="4"/>
      <c r="C153" s="2"/>
      <c r="D153" s="2"/>
      <c r="E153" s="3"/>
      <c r="F153" s="13"/>
    </row>
    <row r="154" spans="1:6" x14ac:dyDescent="0.2">
      <c r="A154" s="2"/>
      <c r="B154" s="4"/>
      <c r="C154" s="2"/>
      <c r="D154" s="2"/>
      <c r="E154" s="3"/>
      <c r="F154" s="13"/>
    </row>
    <row r="155" spans="1:6" x14ac:dyDescent="0.2">
      <c r="A155" s="36" t="s">
        <v>0</v>
      </c>
      <c r="B155" s="7" t="s">
        <v>1</v>
      </c>
      <c r="C155" s="36" t="s">
        <v>18</v>
      </c>
      <c r="D155" s="7" t="s">
        <v>2</v>
      </c>
      <c r="E155" s="36" t="s">
        <v>19</v>
      </c>
      <c r="F155" s="7" t="s">
        <v>4</v>
      </c>
    </row>
    <row r="156" spans="1:6" x14ac:dyDescent="0.2">
      <c r="A156" s="59"/>
      <c r="B156" s="7" t="s">
        <v>293</v>
      </c>
      <c r="C156" s="59"/>
      <c r="D156" s="59"/>
      <c r="E156" s="8"/>
      <c r="F156" s="8"/>
    </row>
    <row r="157" spans="1:6" ht="45" customHeight="1" x14ac:dyDescent="0.2">
      <c r="A157" s="15">
        <v>1</v>
      </c>
      <c r="B157" s="14" t="s">
        <v>294</v>
      </c>
      <c r="C157" s="15" t="s">
        <v>15</v>
      </c>
      <c r="D157" s="15">
        <v>1</v>
      </c>
      <c r="E157" s="102">
        <v>3039063</v>
      </c>
      <c r="F157" s="16">
        <f t="shared" ref="F157:F165" si="12">+D157*E157</f>
        <v>3039063</v>
      </c>
    </row>
    <row r="158" spans="1:6" x14ac:dyDescent="0.2">
      <c r="A158" s="59">
        <v>2</v>
      </c>
      <c r="B158" s="9" t="s">
        <v>32</v>
      </c>
      <c r="C158" s="59" t="s">
        <v>15</v>
      </c>
      <c r="D158" s="59">
        <v>3</v>
      </c>
      <c r="E158" s="99">
        <v>200000</v>
      </c>
      <c r="F158" s="16">
        <f t="shared" si="12"/>
        <v>600000</v>
      </c>
    </row>
    <row r="159" spans="1:6" x14ac:dyDescent="0.2">
      <c r="A159" s="15">
        <v>3</v>
      </c>
      <c r="B159" s="9" t="s">
        <v>295</v>
      </c>
      <c r="C159" s="59" t="s">
        <v>15</v>
      </c>
      <c r="D159" s="59">
        <v>1</v>
      </c>
      <c r="E159" s="8">
        <v>686000</v>
      </c>
      <c r="F159" s="16">
        <f t="shared" si="12"/>
        <v>686000</v>
      </c>
    </row>
    <row r="160" spans="1:6" x14ac:dyDescent="0.2">
      <c r="A160" s="59">
        <v>4</v>
      </c>
      <c r="B160" s="9" t="s">
        <v>296</v>
      </c>
      <c r="C160" s="59" t="s">
        <v>15</v>
      </c>
      <c r="D160" s="59">
        <v>2</v>
      </c>
      <c r="E160" s="8">
        <v>180000</v>
      </c>
      <c r="F160" s="16">
        <f t="shared" si="12"/>
        <v>360000</v>
      </c>
    </row>
    <row r="161" spans="1:6" x14ac:dyDescent="0.2">
      <c r="A161" s="15">
        <v>5</v>
      </c>
      <c r="B161" s="9" t="s">
        <v>302</v>
      </c>
      <c r="C161" s="59" t="s">
        <v>15</v>
      </c>
      <c r="D161" s="59">
        <v>1</v>
      </c>
      <c r="E161" s="8">
        <v>180000</v>
      </c>
      <c r="F161" s="16">
        <f t="shared" si="12"/>
        <v>180000</v>
      </c>
    </row>
    <row r="162" spans="1:6" x14ac:dyDescent="0.2">
      <c r="A162" s="59">
        <v>6</v>
      </c>
      <c r="B162" s="9" t="s">
        <v>297</v>
      </c>
      <c r="C162" s="59" t="s">
        <v>15</v>
      </c>
      <c r="D162" s="59">
        <v>10</v>
      </c>
      <c r="E162" s="99">
        <v>15900</v>
      </c>
      <c r="F162" s="16">
        <f t="shared" si="12"/>
        <v>159000</v>
      </c>
    </row>
    <row r="163" spans="1:6" x14ac:dyDescent="0.2">
      <c r="A163" s="15">
        <v>7</v>
      </c>
      <c r="B163" s="10" t="s">
        <v>16</v>
      </c>
      <c r="C163" s="59" t="s">
        <v>15</v>
      </c>
      <c r="D163" s="59">
        <v>1</v>
      </c>
      <c r="E163" s="99">
        <v>26500</v>
      </c>
      <c r="F163" s="16">
        <f t="shared" si="12"/>
        <v>26500</v>
      </c>
    </row>
    <row r="164" spans="1:6" x14ac:dyDescent="0.2">
      <c r="A164" s="59">
        <v>8</v>
      </c>
      <c r="B164" s="10" t="s">
        <v>28</v>
      </c>
      <c r="C164" s="59" t="s">
        <v>15</v>
      </c>
      <c r="D164" s="59">
        <v>1</v>
      </c>
      <c r="E164" s="99">
        <v>190800</v>
      </c>
      <c r="F164" s="16">
        <f t="shared" si="12"/>
        <v>190800</v>
      </c>
    </row>
    <row r="165" spans="1:6" x14ac:dyDescent="0.2">
      <c r="A165" s="15">
        <v>9</v>
      </c>
      <c r="B165" s="10" t="s">
        <v>17</v>
      </c>
      <c r="C165" s="59" t="s">
        <v>15</v>
      </c>
      <c r="D165" s="59">
        <v>1</v>
      </c>
      <c r="E165" s="99">
        <v>439000</v>
      </c>
      <c r="F165" s="16">
        <f t="shared" si="12"/>
        <v>439000</v>
      </c>
    </row>
    <row r="166" spans="1:6" x14ac:dyDescent="0.2">
      <c r="A166" s="59"/>
      <c r="B166" s="10"/>
      <c r="C166" s="59"/>
      <c r="D166" s="59"/>
      <c r="E166" s="8"/>
      <c r="F166" s="12">
        <f>SUM(F157:F165)</f>
        <v>5680363</v>
      </c>
    </row>
    <row r="167" spans="1:6" x14ac:dyDescent="0.2">
      <c r="A167" s="2"/>
      <c r="B167" s="4"/>
      <c r="C167" s="2"/>
      <c r="D167" s="2"/>
      <c r="E167" s="3"/>
      <c r="F167" s="13"/>
    </row>
    <row r="168" spans="1:6" x14ac:dyDescent="0.2">
      <c r="A168" s="2"/>
      <c r="B168" s="4"/>
      <c r="C168" s="2"/>
      <c r="D168" s="2"/>
      <c r="E168" s="3"/>
      <c r="F168" s="13"/>
    </row>
    <row r="169" spans="1:6" x14ac:dyDescent="0.2">
      <c r="A169" s="2"/>
      <c r="B169" s="4"/>
      <c r="C169" s="2"/>
      <c r="D169" s="2"/>
      <c r="E169" s="3"/>
      <c r="F169" s="13"/>
    </row>
    <row r="170" spans="1:6" x14ac:dyDescent="0.2">
      <c r="A170" s="2"/>
      <c r="B170" s="4"/>
      <c r="C170" s="2"/>
      <c r="D170" s="2"/>
      <c r="E170" s="3"/>
      <c r="F170" s="13"/>
    </row>
    <row r="171" spans="1:6" x14ac:dyDescent="0.2">
      <c r="A171" s="2"/>
      <c r="B171" s="4"/>
      <c r="C171" s="2"/>
      <c r="D171" s="2"/>
      <c r="E171" s="3"/>
      <c r="F171" s="13"/>
    </row>
    <row r="172" spans="1:6" x14ac:dyDescent="0.2">
      <c r="A172" s="2"/>
      <c r="B172" s="4"/>
      <c r="C172" s="2"/>
      <c r="D172" s="2"/>
      <c r="E172" s="3"/>
      <c r="F172" s="13"/>
    </row>
    <row r="173" spans="1:6" x14ac:dyDescent="0.2">
      <c r="A173" s="2"/>
      <c r="B173" s="4"/>
      <c r="C173" s="2"/>
      <c r="D173" s="2"/>
      <c r="E173" s="3"/>
      <c r="F173" s="13"/>
    </row>
    <row r="174" spans="1:6" x14ac:dyDescent="0.2">
      <c r="A174" s="2"/>
      <c r="B174" s="4"/>
      <c r="C174" s="2"/>
      <c r="D174" s="2"/>
      <c r="E174" s="3"/>
      <c r="F174" s="13"/>
    </row>
    <row r="175" spans="1:6" x14ac:dyDescent="0.2">
      <c r="A175" s="2"/>
      <c r="B175" s="4"/>
      <c r="C175" s="2"/>
      <c r="D175" s="2"/>
      <c r="E175" s="3"/>
      <c r="F175" s="5"/>
    </row>
    <row r="176" spans="1:6" ht="24.75" customHeight="1" x14ac:dyDescent="0.2">
      <c r="A176" s="2"/>
      <c r="B176" s="207" t="s">
        <v>751</v>
      </c>
      <c r="C176" s="207"/>
      <c r="D176" s="207"/>
      <c r="E176" s="207"/>
      <c r="F176" s="207"/>
    </row>
    <row r="177" spans="1:8" s="40" customFormat="1" x14ac:dyDescent="0.2">
      <c r="A177" s="37"/>
      <c r="B177" s="38" t="s">
        <v>1</v>
      </c>
      <c r="C177" s="38" t="s">
        <v>62</v>
      </c>
      <c r="D177" s="38" t="s">
        <v>2</v>
      </c>
      <c r="E177" s="39" t="s">
        <v>63</v>
      </c>
      <c r="F177" s="39" t="s">
        <v>64</v>
      </c>
    </row>
    <row r="178" spans="1:8" s="40" customFormat="1" x14ac:dyDescent="0.2">
      <c r="A178" s="37"/>
      <c r="B178" s="34" t="s">
        <v>65</v>
      </c>
      <c r="C178" s="19"/>
      <c r="D178" s="41"/>
      <c r="E178" s="42"/>
      <c r="F178" s="42"/>
    </row>
    <row r="179" spans="1:8" s="47" customFormat="1" x14ac:dyDescent="0.25">
      <c r="A179" s="62">
        <v>1</v>
      </c>
      <c r="B179" s="44" t="s">
        <v>149</v>
      </c>
      <c r="C179" s="45" t="s">
        <v>46</v>
      </c>
      <c r="D179" s="43">
        <v>1</v>
      </c>
      <c r="E179" s="46">
        <f>652000*0.6*1.16</f>
        <v>453791.99999999994</v>
      </c>
      <c r="F179" s="46">
        <f>+E179*D179</f>
        <v>453791.99999999994</v>
      </c>
    </row>
    <row r="180" spans="1:8" s="47" customFormat="1" x14ac:dyDescent="0.25">
      <c r="A180" s="62">
        <v>2</v>
      </c>
      <c r="B180" s="44" t="s">
        <v>150</v>
      </c>
      <c r="C180" s="45" t="s">
        <v>46</v>
      </c>
      <c r="D180" s="43">
        <v>4</v>
      </c>
      <c r="E180" s="46">
        <v>2500</v>
      </c>
      <c r="F180" s="46">
        <f>+E180*D180</f>
        <v>10000</v>
      </c>
    </row>
    <row r="181" spans="1:8" s="47" customFormat="1" x14ac:dyDescent="0.25">
      <c r="A181" s="62">
        <v>3</v>
      </c>
      <c r="B181" s="44" t="s">
        <v>151</v>
      </c>
      <c r="C181" s="45" t="s">
        <v>46</v>
      </c>
      <c r="D181" s="43">
        <v>1</v>
      </c>
      <c r="E181" s="103">
        <v>180000</v>
      </c>
      <c r="F181" s="46">
        <f>+E181*D181</f>
        <v>180000</v>
      </c>
    </row>
    <row r="182" spans="1:8" s="40" customFormat="1" x14ac:dyDescent="0.2">
      <c r="A182" s="63">
        <v>4</v>
      </c>
      <c r="B182" s="48" t="s">
        <v>147</v>
      </c>
      <c r="C182" s="49" t="s">
        <v>70</v>
      </c>
      <c r="D182" s="37">
        <v>1</v>
      </c>
      <c r="E182" s="42">
        <v>15000</v>
      </c>
      <c r="F182" s="46">
        <f>+E182*D182</f>
        <v>15000</v>
      </c>
    </row>
    <row r="183" spans="1:8" s="40" customFormat="1" x14ac:dyDescent="0.2">
      <c r="A183" s="63">
        <v>5</v>
      </c>
      <c r="B183" s="41" t="s">
        <v>69</v>
      </c>
      <c r="C183" s="19" t="s">
        <v>70</v>
      </c>
      <c r="D183" s="37">
        <v>1</v>
      </c>
      <c r="E183" s="42">
        <v>5000</v>
      </c>
      <c r="F183" s="46">
        <f>+E183*D183</f>
        <v>5000</v>
      </c>
    </row>
    <row r="184" spans="1:8" s="40" customFormat="1" x14ac:dyDescent="0.2">
      <c r="A184" s="63"/>
      <c r="B184" s="41"/>
      <c r="C184" s="19"/>
      <c r="D184" s="41"/>
      <c r="E184" s="42"/>
      <c r="F184" s="42"/>
    </row>
    <row r="185" spans="1:8" s="40" customFormat="1" x14ac:dyDescent="0.2">
      <c r="A185" s="63"/>
      <c r="B185" s="34" t="s">
        <v>71</v>
      </c>
      <c r="C185" s="19"/>
      <c r="D185" s="41"/>
      <c r="E185" s="42"/>
      <c r="F185" s="42"/>
    </row>
    <row r="186" spans="1:8" s="40" customFormat="1" x14ac:dyDescent="0.2">
      <c r="A186" s="63">
        <v>6</v>
      </c>
      <c r="B186" s="48" t="s">
        <v>148</v>
      </c>
      <c r="C186" s="49" t="s">
        <v>46</v>
      </c>
      <c r="D186" s="50">
        <v>1</v>
      </c>
      <c r="E186" s="42">
        <v>90000</v>
      </c>
      <c r="F186" s="42">
        <f>+E186*D186</f>
        <v>90000</v>
      </c>
    </row>
    <row r="187" spans="1:8" s="40" customFormat="1" x14ac:dyDescent="0.2">
      <c r="A187" s="63">
        <v>7</v>
      </c>
      <c r="B187" s="48" t="s">
        <v>152</v>
      </c>
      <c r="C187" s="49" t="s">
        <v>46</v>
      </c>
      <c r="D187" s="50">
        <v>1</v>
      </c>
      <c r="E187" s="42">
        <v>35000</v>
      </c>
      <c r="F187" s="42">
        <f>+E187*D187</f>
        <v>35000</v>
      </c>
    </row>
    <row r="188" spans="1:8" s="40" customFormat="1" x14ac:dyDescent="0.2">
      <c r="A188" s="49">
        <v>8</v>
      </c>
      <c r="B188" s="41" t="s">
        <v>75</v>
      </c>
      <c r="C188" s="19" t="s">
        <v>76</v>
      </c>
      <c r="D188" s="51">
        <v>1</v>
      </c>
      <c r="E188" s="42">
        <v>2500</v>
      </c>
      <c r="F188" s="42">
        <f>+E188*D188</f>
        <v>2500</v>
      </c>
    </row>
    <row r="189" spans="1:8" x14ac:dyDescent="0.2">
      <c r="A189" s="17"/>
      <c r="B189" s="17"/>
      <c r="C189" s="17"/>
      <c r="D189" s="17"/>
      <c r="E189" s="17"/>
      <c r="F189" s="12">
        <f>SUM(F179:F188)</f>
        <v>791292</v>
      </c>
      <c r="G189" s="123">
        <f>F181+F182+F183+(F186/3)+F187+F188+F188</f>
        <v>270000</v>
      </c>
      <c r="H189" s="101">
        <f>G189/F189</f>
        <v>0.34121411564883758</v>
      </c>
    </row>
    <row r="190" spans="1:8" x14ac:dyDescent="0.2">
      <c r="A190" s="2"/>
      <c r="B190" s="4"/>
      <c r="C190" s="2"/>
      <c r="D190" s="2"/>
      <c r="E190" s="3"/>
      <c r="F190" s="5"/>
    </row>
    <row r="191" spans="1:8" ht="24.75" customHeight="1" x14ac:dyDescent="0.2">
      <c r="A191" s="2"/>
      <c r="B191" s="207" t="s">
        <v>153</v>
      </c>
      <c r="C191" s="207"/>
      <c r="D191" s="207"/>
      <c r="E191" s="207"/>
      <c r="F191" s="207"/>
    </row>
    <row r="192" spans="1:8" s="40" customFormat="1" x14ac:dyDescent="0.2">
      <c r="A192" s="37"/>
      <c r="B192" s="38" t="s">
        <v>1</v>
      </c>
      <c r="C192" s="38" t="s">
        <v>62</v>
      </c>
      <c r="D192" s="38" t="s">
        <v>2</v>
      </c>
      <c r="E192" s="39" t="s">
        <v>63</v>
      </c>
      <c r="F192" s="39" t="s">
        <v>64</v>
      </c>
    </row>
    <row r="193" spans="1:6" s="40" customFormat="1" x14ac:dyDescent="0.2">
      <c r="A193" s="37"/>
      <c r="B193" s="34" t="s">
        <v>65</v>
      </c>
      <c r="C193" s="19"/>
      <c r="D193" s="41"/>
      <c r="E193" s="42"/>
      <c r="F193" s="42"/>
    </row>
    <row r="194" spans="1:6" s="47" customFormat="1" x14ac:dyDescent="0.25">
      <c r="A194" s="62">
        <v>1</v>
      </c>
      <c r="B194" s="44" t="s">
        <v>154</v>
      </c>
      <c r="C194" s="45" t="s">
        <v>46</v>
      </c>
      <c r="D194" s="43">
        <v>1</v>
      </c>
      <c r="E194" s="46">
        <f>511000*0.6*1.16</f>
        <v>355656</v>
      </c>
      <c r="F194" s="46">
        <f>+E194*D194</f>
        <v>355656</v>
      </c>
    </row>
    <row r="195" spans="1:6" s="47" customFormat="1" x14ac:dyDescent="0.25">
      <c r="A195" s="62">
        <v>2</v>
      </c>
      <c r="B195" s="44" t="s">
        <v>150</v>
      </c>
      <c r="C195" s="45" t="s">
        <v>46</v>
      </c>
      <c r="D195" s="43">
        <v>4</v>
      </c>
      <c r="E195" s="46">
        <v>2500</v>
      </c>
      <c r="F195" s="46">
        <f>+E195*D195</f>
        <v>10000</v>
      </c>
    </row>
    <row r="196" spans="1:6" s="47" customFormat="1" x14ac:dyDescent="0.25">
      <c r="A196" s="62">
        <v>3</v>
      </c>
      <c r="B196" s="44" t="s">
        <v>155</v>
      </c>
      <c r="C196" s="45" t="s">
        <v>46</v>
      </c>
      <c r="D196" s="43">
        <v>1</v>
      </c>
      <c r="E196" s="103">
        <f>+E160</f>
        <v>180000</v>
      </c>
      <c r="F196" s="46">
        <f>+E196*D196</f>
        <v>180000</v>
      </c>
    </row>
    <row r="197" spans="1:6" s="40" customFormat="1" x14ac:dyDescent="0.2">
      <c r="A197" s="63">
        <v>4</v>
      </c>
      <c r="B197" s="48" t="s">
        <v>147</v>
      </c>
      <c r="C197" s="49" t="s">
        <v>70</v>
      </c>
      <c r="D197" s="37">
        <v>1</v>
      </c>
      <c r="E197" s="42">
        <v>15000</v>
      </c>
      <c r="F197" s="46">
        <f>+E197*D197</f>
        <v>15000</v>
      </c>
    </row>
    <row r="198" spans="1:6" s="40" customFormat="1" x14ac:dyDescent="0.2">
      <c r="A198" s="63">
        <v>5</v>
      </c>
      <c r="B198" s="41" t="s">
        <v>69</v>
      </c>
      <c r="C198" s="19" t="s">
        <v>70</v>
      </c>
      <c r="D198" s="37">
        <v>1</v>
      </c>
      <c r="E198" s="42">
        <v>5000</v>
      </c>
      <c r="F198" s="46">
        <f>+E198*D198</f>
        <v>5000</v>
      </c>
    </row>
    <row r="199" spans="1:6" s="40" customFormat="1" x14ac:dyDescent="0.2">
      <c r="A199" s="63"/>
      <c r="B199" s="41"/>
      <c r="C199" s="19"/>
      <c r="D199" s="41"/>
      <c r="E199" s="42"/>
      <c r="F199" s="42"/>
    </row>
    <row r="200" spans="1:6" s="40" customFormat="1" x14ac:dyDescent="0.2">
      <c r="A200" s="63"/>
      <c r="B200" s="34" t="s">
        <v>71</v>
      </c>
      <c r="C200" s="19"/>
      <c r="D200" s="41"/>
      <c r="E200" s="42"/>
      <c r="F200" s="42"/>
    </row>
    <row r="201" spans="1:6" s="40" customFormat="1" x14ac:dyDescent="0.2">
      <c r="A201" s="63">
        <v>6</v>
      </c>
      <c r="B201" s="48" t="s">
        <v>148</v>
      </c>
      <c r="C201" s="49" t="s">
        <v>46</v>
      </c>
      <c r="D201" s="50">
        <v>1</v>
      </c>
      <c r="E201" s="42">
        <v>65000</v>
      </c>
      <c r="F201" s="42">
        <f>+E201*D201</f>
        <v>65000</v>
      </c>
    </row>
    <row r="202" spans="1:6" s="40" customFormat="1" x14ac:dyDescent="0.2">
      <c r="A202" s="63">
        <v>7</v>
      </c>
      <c r="B202" s="48" t="s">
        <v>301</v>
      </c>
      <c r="C202" s="49" t="s">
        <v>46</v>
      </c>
      <c r="D202" s="50">
        <v>1</v>
      </c>
      <c r="E202" s="42">
        <v>35000</v>
      </c>
      <c r="F202" s="42">
        <f>+E202*D202</f>
        <v>35000</v>
      </c>
    </row>
    <row r="203" spans="1:6" s="40" customFormat="1" x14ac:dyDescent="0.2">
      <c r="A203" s="49">
        <v>8</v>
      </c>
      <c r="B203" s="41" t="s">
        <v>75</v>
      </c>
      <c r="C203" s="19" t="s">
        <v>76</v>
      </c>
      <c r="D203" s="51">
        <v>1</v>
      </c>
      <c r="E203" s="42">
        <v>2500</v>
      </c>
      <c r="F203" s="42">
        <f>+E203*D203</f>
        <v>2500</v>
      </c>
    </row>
    <row r="204" spans="1:6" x14ac:dyDescent="0.2">
      <c r="A204" s="17"/>
      <c r="B204" s="17"/>
      <c r="C204" s="17"/>
      <c r="D204" s="17"/>
      <c r="E204" s="17"/>
      <c r="F204" s="12">
        <f>SUM(F194:F203)</f>
        <v>668156</v>
      </c>
    </row>
    <row r="205" spans="1:6" s="40" customFormat="1" x14ac:dyDescent="0.2">
      <c r="A205" s="53"/>
      <c r="B205" s="53"/>
      <c r="C205" s="53"/>
      <c r="D205" s="53"/>
      <c r="E205" s="53"/>
      <c r="F205" s="13"/>
    </row>
    <row r="206" spans="1:6" ht="24.75" customHeight="1" x14ac:dyDescent="0.2">
      <c r="A206" s="2"/>
      <c r="B206" s="207" t="s">
        <v>304</v>
      </c>
      <c r="C206" s="207"/>
      <c r="D206" s="207"/>
      <c r="E206" s="207"/>
      <c r="F206" s="207"/>
    </row>
    <row r="207" spans="1:6" s="40" customFormat="1" x14ac:dyDescent="0.2">
      <c r="A207" s="37"/>
      <c r="B207" s="38" t="s">
        <v>1</v>
      </c>
      <c r="C207" s="38" t="s">
        <v>62</v>
      </c>
      <c r="D207" s="38" t="s">
        <v>2</v>
      </c>
      <c r="E207" s="39" t="s">
        <v>63</v>
      </c>
      <c r="F207" s="39" t="s">
        <v>64</v>
      </c>
    </row>
    <row r="208" spans="1:6" s="40" customFormat="1" x14ac:dyDescent="0.2">
      <c r="A208" s="37"/>
      <c r="B208" s="34" t="s">
        <v>65</v>
      </c>
      <c r="C208" s="19"/>
      <c r="D208" s="61"/>
      <c r="E208" s="42"/>
      <c r="F208" s="42"/>
    </row>
    <row r="209" spans="1:6" s="47" customFormat="1" x14ac:dyDescent="0.25">
      <c r="A209" s="62">
        <v>1</v>
      </c>
      <c r="B209" s="44" t="s">
        <v>305</v>
      </c>
      <c r="C209" s="45" t="s">
        <v>46</v>
      </c>
      <c r="D209" s="43">
        <v>1</v>
      </c>
      <c r="E209" s="46">
        <v>386200</v>
      </c>
      <c r="F209" s="46">
        <f>+E209*D209</f>
        <v>386200</v>
      </c>
    </row>
    <row r="210" spans="1:6" s="47" customFormat="1" x14ac:dyDescent="0.25">
      <c r="A210" s="62">
        <v>2</v>
      </c>
      <c r="B210" s="44" t="s">
        <v>150</v>
      </c>
      <c r="C210" s="45" t="s">
        <v>46</v>
      </c>
      <c r="D210" s="43">
        <v>4</v>
      </c>
      <c r="E210" s="46">
        <v>2500</v>
      </c>
      <c r="F210" s="46">
        <f>+E210*D210</f>
        <v>10000</v>
      </c>
    </row>
    <row r="211" spans="1:6" s="47" customFormat="1" x14ac:dyDescent="0.25">
      <c r="A211" s="62">
        <v>3</v>
      </c>
      <c r="B211" s="44" t="s">
        <v>303</v>
      </c>
      <c r="C211" s="45" t="s">
        <v>46</v>
      </c>
      <c r="D211" s="43">
        <v>1</v>
      </c>
      <c r="E211" s="103">
        <f>+E161</f>
        <v>180000</v>
      </c>
      <c r="F211" s="46">
        <f>+E211*D211</f>
        <v>180000</v>
      </c>
    </row>
    <row r="212" spans="1:6" s="40" customFormat="1" x14ac:dyDescent="0.2">
      <c r="A212" s="63">
        <v>4</v>
      </c>
      <c r="B212" s="48" t="s">
        <v>147</v>
      </c>
      <c r="C212" s="49" t="s">
        <v>70</v>
      </c>
      <c r="D212" s="37">
        <v>1</v>
      </c>
      <c r="E212" s="42">
        <v>15000</v>
      </c>
      <c r="F212" s="46">
        <f>+E212*D212</f>
        <v>15000</v>
      </c>
    </row>
    <row r="213" spans="1:6" s="40" customFormat="1" x14ac:dyDescent="0.2">
      <c r="A213" s="63">
        <v>5</v>
      </c>
      <c r="B213" s="61" t="s">
        <v>69</v>
      </c>
      <c r="C213" s="19" t="s">
        <v>70</v>
      </c>
      <c r="D213" s="37">
        <v>1</v>
      </c>
      <c r="E213" s="42">
        <v>5000</v>
      </c>
      <c r="F213" s="46">
        <f>+E213*D213</f>
        <v>5000</v>
      </c>
    </row>
    <row r="214" spans="1:6" s="40" customFormat="1" x14ac:dyDescent="0.2">
      <c r="A214" s="63"/>
      <c r="B214" s="61"/>
      <c r="C214" s="19"/>
      <c r="D214" s="61"/>
      <c r="E214" s="42"/>
      <c r="F214" s="42"/>
    </row>
    <row r="215" spans="1:6" s="40" customFormat="1" x14ac:dyDescent="0.2">
      <c r="A215" s="63"/>
      <c r="B215" s="34" t="s">
        <v>71</v>
      </c>
      <c r="C215" s="19"/>
      <c r="D215" s="61"/>
      <c r="E215" s="42"/>
      <c r="F215" s="42"/>
    </row>
    <row r="216" spans="1:6" s="40" customFormat="1" x14ac:dyDescent="0.2">
      <c r="A216" s="63">
        <v>6</v>
      </c>
      <c r="B216" s="48" t="s">
        <v>148</v>
      </c>
      <c r="C216" s="49" t="s">
        <v>46</v>
      </c>
      <c r="D216" s="50">
        <v>1</v>
      </c>
      <c r="E216" s="42">
        <v>80000</v>
      </c>
      <c r="F216" s="42">
        <f>+E216*D216</f>
        <v>80000</v>
      </c>
    </row>
    <row r="217" spans="1:6" s="40" customFormat="1" x14ac:dyDescent="0.2">
      <c r="A217" s="63">
        <v>7</v>
      </c>
      <c r="B217" s="48" t="s">
        <v>301</v>
      </c>
      <c r="C217" s="49" t="s">
        <v>46</v>
      </c>
      <c r="D217" s="50">
        <v>1</v>
      </c>
      <c r="E217" s="42">
        <v>35000</v>
      </c>
      <c r="F217" s="42">
        <f>+E217*D217</f>
        <v>35000</v>
      </c>
    </row>
    <row r="218" spans="1:6" s="40" customFormat="1" x14ac:dyDescent="0.2">
      <c r="A218" s="49">
        <v>8</v>
      </c>
      <c r="B218" s="61" t="s">
        <v>75</v>
      </c>
      <c r="C218" s="19" t="s">
        <v>76</v>
      </c>
      <c r="D218" s="51">
        <v>1</v>
      </c>
      <c r="E218" s="42">
        <v>2500</v>
      </c>
      <c r="F218" s="42">
        <f>+E218*D218</f>
        <v>2500</v>
      </c>
    </row>
    <row r="219" spans="1:6" x14ac:dyDescent="0.2">
      <c r="A219" s="17"/>
      <c r="B219" s="17"/>
      <c r="C219" s="17"/>
      <c r="D219" s="17"/>
      <c r="E219" s="17"/>
      <c r="F219" s="12">
        <f>SUM(F209:F218)</f>
        <v>713700</v>
      </c>
    </row>
    <row r="220" spans="1:6" x14ac:dyDescent="0.2">
      <c r="A220" s="54"/>
      <c r="B220" s="54"/>
      <c r="C220" s="54"/>
      <c r="D220" s="54"/>
      <c r="E220" s="54"/>
      <c r="F220" s="13"/>
    </row>
    <row r="221" spans="1:6" x14ac:dyDescent="0.2">
      <c r="A221" s="54"/>
      <c r="B221" s="54"/>
      <c r="C221" s="54"/>
      <c r="D221" s="54"/>
      <c r="E221" s="54"/>
      <c r="F221" s="13"/>
    </row>
    <row r="222" spans="1:6" x14ac:dyDescent="0.2">
      <c r="A222" s="54"/>
      <c r="B222" s="54"/>
      <c r="C222" s="54"/>
      <c r="D222" s="54"/>
      <c r="E222" s="54"/>
      <c r="F222" s="13"/>
    </row>
    <row r="223" spans="1:6" x14ac:dyDescent="0.2">
      <c r="A223" s="54"/>
      <c r="B223" s="54"/>
      <c r="C223" s="54"/>
      <c r="D223" s="54"/>
      <c r="E223" s="54"/>
      <c r="F223" s="13"/>
    </row>
    <row r="224" spans="1:6" x14ac:dyDescent="0.2">
      <c r="A224" s="54"/>
      <c r="B224" s="54"/>
      <c r="C224" s="54"/>
      <c r="D224" s="54"/>
      <c r="E224" s="54"/>
      <c r="F224" s="13"/>
    </row>
    <row r="225" spans="1:6" x14ac:dyDescent="0.2">
      <c r="A225" s="54"/>
      <c r="B225" s="54"/>
      <c r="C225" s="54"/>
      <c r="D225" s="54"/>
      <c r="E225" s="54"/>
      <c r="F225" s="13"/>
    </row>
    <row r="226" spans="1:6" x14ac:dyDescent="0.2">
      <c r="A226" s="54"/>
      <c r="B226" s="54"/>
      <c r="C226" s="54"/>
      <c r="D226" s="54"/>
      <c r="E226" s="54"/>
      <c r="F226" s="13"/>
    </row>
    <row r="227" spans="1:6" x14ac:dyDescent="0.2">
      <c r="A227" s="54"/>
      <c r="B227" s="54"/>
      <c r="C227" s="54"/>
      <c r="D227" s="54"/>
      <c r="E227" s="54"/>
      <c r="F227" s="13"/>
    </row>
    <row r="228" spans="1:6" x14ac:dyDescent="0.2">
      <c r="A228" s="54"/>
      <c r="B228" s="54"/>
      <c r="C228" s="54"/>
      <c r="D228" s="54"/>
      <c r="E228" s="54"/>
      <c r="F228" s="13"/>
    </row>
    <row r="229" spans="1:6" x14ac:dyDescent="0.2">
      <c r="A229" s="54"/>
      <c r="B229" s="54"/>
      <c r="C229" s="54"/>
      <c r="D229" s="54"/>
      <c r="E229" s="54"/>
      <c r="F229" s="13"/>
    </row>
    <row r="230" spans="1:6" x14ac:dyDescent="0.2">
      <c r="A230" s="54"/>
      <c r="B230" s="54"/>
      <c r="C230" s="54"/>
      <c r="D230" s="54"/>
      <c r="E230" s="54"/>
      <c r="F230" s="13"/>
    </row>
    <row r="231" spans="1:6" x14ac:dyDescent="0.2">
      <c r="A231" s="54"/>
      <c r="B231" s="54"/>
      <c r="C231" s="54"/>
      <c r="D231" s="54"/>
      <c r="E231" s="54"/>
      <c r="F231" s="13"/>
    </row>
    <row r="232" spans="1:6" x14ac:dyDescent="0.2">
      <c r="A232" s="54"/>
      <c r="B232" s="54"/>
      <c r="C232" s="54"/>
      <c r="D232" s="54"/>
      <c r="E232" s="54"/>
      <c r="F232" s="13"/>
    </row>
    <row r="233" spans="1:6" s="40" customFormat="1" x14ac:dyDescent="0.2">
      <c r="A233" s="53"/>
      <c r="B233" s="53"/>
      <c r="C233" s="53"/>
      <c r="D233" s="53"/>
      <c r="E233" s="53"/>
      <c r="F233" s="13"/>
    </row>
    <row r="234" spans="1:6" ht="24.75" customHeight="1" x14ac:dyDescent="0.2">
      <c r="A234" s="2"/>
      <c r="B234" s="207" t="s">
        <v>306</v>
      </c>
      <c r="C234" s="207"/>
      <c r="D234" s="207"/>
      <c r="E234" s="207"/>
      <c r="F234" s="207"/>
    </row>
    <row r="235" spans="1:6" s="40" customFormat="1" x14ac:dyDescent="0.2">
      <c r="A235" s="37"/>
      <c r="B235" s="38" t="s">
        <v>1</v>
      </c>
      <c r="C235" s="38" t="s">
        <v>62</v>
      </c>
      <c r="D235" s="38" t="s">
        <v>2</v>
      </c>
      <c r="E235" s="39" t="s">
        <v>63</v>
      </c>
      <c r="F235" s="39" t="s">
        <v>64</v>
      </c>
    </row>
    <row r="236" spans="1:6" s="40" customFormat="1" x14ac:dyDescent="0.2">
      <c r="A236" s="37"/>
      <c r="B236" s="34" t="s">
        <v>65</v>
      </c>
      <c r="C236" s="19"/>
      <c r="D236" s="61"/>
      <c r="E236" s="42"/>
      <c r="F236" s="42"/>
    </row>
    <row r="237" spans="1:6" s="47" customFormat="1" x14ac:dyDescent="0.25">
      <c r="A237" s="62">
        <v>1</v>
      </c>
      <c r="B237" s="44" t="s">
        <v>305</v>
      </c>
      <c r="C237" s="45" t="s">
        <v>46</v>
      </c>
      <c r="D237" s="43">
        <v>1</v>
      </c>
      <c r="E237" s="46">
        <v>386200</v>
      </c>
      <c r="F237" s="46">
        <f>+E237*D237</f>
        <v>386200</v>
      </c>
    </row>
    <row r="238" spans="1:6" s="47" customFormat="1" x14ac:dyDescent="0.25">
      <c r="A238" s="62">
        <v>2</v>
      </c>
      <c r="B238" s="44" t="s">
        <v>150</v>
      </c>
      <c r="C238" s="45" t="s">
        <v>46</v>
      </c>
      <c r="D238" s="43">
        <v>4</v>
      </c>
      <c r="E238" s="46">
        <v>2500</v>
      </c>
      <c r="F238" s="46">
        <f>+E238*D238</f>
        <v>10000</v>
      </c>
    </row>
    <row r="239" spans="1:6" s="47" customFormat="1" x14ac:dyDescent="0.25">
      <c r="A239" s="62">
        <v>3</v>
      </c>
      <c r="B239" s="44" t="s">
        <v>307</v>
      </c>
      <c r="C239" s="45" t="s">
        <v>46</v>
      </c>
      <c r="D239" s="43">
        <v>1</v>
      </c>
      <c r="E239" s="103">
        <v>250000</v>
      </c>
      <c r="F239" s="46">
        <f>+E239*D239</f>
        <v>250000</v>
      </c>
    </row>
    <row r="240" spans="1:6" s="40" customFormat="1" x14ac:dyDescent="0.2">
      <c r="A240" s="63">
        <v>4</v>
      </c>
      <c r="B240" s="48" t="s">
        <v>147</v>
      </c>
      <c r="C240" s="49" t="s">
        <v>70</v>
      </c>
      <c r="D240" s="37">
        <v>1</v>
      </c>
      <c r="E240" s="42">
        <v>15000</v>
      </c>
      <c r="F240" s="46">
        <f>+E240*D240</f>
        <v>15000</v>
      </c>
    </row>
    <row r="241" spans="1:6" s="40" customFormat="1" x14ac:dyDescent="0.2">
      <c r="A241" s="63">
        <v>5</v>
      </c>
      <c r="B241" s="61" t="s">
        <v>69</v>
      </c>
      <c r="C241" s="19" t="s">
        <v>70</v>
      </c>
      <c r="D241" s="37">
        <v>1</v>
      </c>
      <c r="E241" s="42">
        <v>5000</v>
      </c>
      <c r="F241" s="46">
        <f>+E241*D241</f>
        <v>5000</v>
      </c>
    </row>
    <row r="242" spans="1:6" s="40" customFormat="1" x14ac:dyDescent="0.2">
      <c r="A242" s="63"/>
      <c r="B242" s="61"/>
      <c r="C242" s="19"/>
      <c r="D242" s="61"/>
      <c r="E242" s="42"/>
      <c r="F242" s="42"/>
    </row>
    <row r="243" spans="1:6" s="40" customFormat="1" x14ac:dyDescent="0.2">
      <c r="A243" s="63"/>
      <c r="B243" s="34" t="s">
        <v>71</v>
      </c>
      <c r="C243" s="19"/>
      <c r="D243" s="61"/>
      <c r="E243" s="42"/>
      <c r="F243" s="42"/>
    </row>
    <row r="244" spans="1:6" s="40" customFormat="1" x14ac:dyDescent="0.2">
      <c r="A244" s="63">
        <v>6</v>
      </c>
      <c r="B244" s="48" t="s">
        <v>148</v>
      </c>
      <c r="C244" s="49" t="s">
        <v>46</v>
      </c>
      <c r="D244" s="50">
        <v>1</v>
      </c>
      <c r="E244" s="42">
        <v>80000</v>
      </c>
      <c r="F244" s="42">
        <f>+E244*D244</f>
        <v>80000</v>
      </c>
    </row>
    <row r="245" spans="1:6" s="40" customFormat="1" x14ac:dyDescent="0.2">
      <c r="A245" s="63">
        <v>7</v>
      </c>
      <c r="B245" s="48" t="s">
        <v>301</v>
      </c>
      <c r="C245" s="49" t="s">
        <v>46</v>
      </c>
      <c r="D245" s="50">
        <v>1</v>
      </c>
      <c r="E245" s="42">
        <v>40000</v>
      </c>
      <c r="F245" s="42">
        <f>+E245*D245</f>
        <v>40000</v>
      </c>
    </row>
    <row r="246" spans="1:6" s="40" customFormat="1" x14ac:dyDescent="0.2">
      <c r="A246" s="49">
        <v>8</v>
      </c>
      <c r="B246" s="61" t="s">
        <v>75</v>
      </c>
      <c r="C246" s="19" t="s">
        <v>76</v>
      </c>
      <c r="D246" s="51">
        <v>1</v>
      </c>
      <c r="E246" s="42">
        <v>2500</v>
      </c>
      <c r="F246" s="42">
        <f>+E246*D246</f>
        <v>2500</v>
      </c>
    </row>
    <row r="247" spans="1:6" x14ac:dyDescent="0.2">
      <c r="A247" s="17"/>
      <c r="B247" s="17"/>
      <c r="C247" s="17"/>
      <c r="D247" s="17"/>
      <c r="E247" s="17"/>
      <c r="F247" s="12">
        <f>SUM(F237:F246)</f>
        <v>788700</v>
      </c>
    </row>
    <row r="249" spans="1:6" x14ac:dyDescent="0.2">
      <c r="A249" s="2"/>
      <c r="B249" s="212" t="s">
        <v>311</v>
      </c>
      <c r="C249" s="212"/>
      <c r="D249" s="212"/>
      <c r="E249" s="212"/>
      <c r="F249" s="212"/>
    </row>
    <row r="250" spans="1:6" s="40" customFormat="1" x14ac:dyDescent="0.2">
      <c r="A250" s="37"/>
      <c r="B250" s="38" t="s">
        <v>1</v>
      </c>
      <c r="C250" s="38" t="s">
        <v>62</v>
      </c>
      <c r="D250" s="38" t="s">
        <v>2</v>
      </c>
      <c r="E250" s="39" t="s">
        <v>63</v>
      </c>
      <c r="F250" s="39" t="s">
        <v>64</v>
      </c>
    </row>
    <row r="251" spans="1:6" s="40" customFormat="1" x14ac:dyDescent="0.2">
      <c r="A251" s="37"/>
      <c r="B251" s="34" t="s">
        <v>65</v>
      </c>
      <c r="C251" s="19"/>
      <c r="D251" s="41"/>
      <c r="E251" s="42"/>
      <c r="F251" s="42"/>
    </row>
    <row r="252" spans="1:6" s="47" customFormat="1" ht="22.5" x14ac:dyDescent="0.25">
      <c r="A252" s="62">
        <v>1</v>
      </c>
      <c r="B252" s="44" t="s">
        <v>157</v>
      </c>
      <c r="C252" s="45" t="s">
        <v>46</v>
      </c>
      <c r="D252" s="62">
        <v>1</v>
      </c>
      <c r="E252" s="46">
        <v>328500</v>
      </c>
      <c r="F252" s="46">
        <f>+E252*D252</f>
        <v>328500</v>
      </c>
    </row>
    <row r="253" spans="1:6" s="47" customFormat="1" x14ac:dyDescent="0.25">
      <c r="A253" s="62">
        <v>2</v>
      </c>
      <c r="B253" s="44" t="s">
        <v>150</v>
      </c>
      <c r="C253" s="45" t="s">
        <v>46</v>
      </c>
      <c r="D253" s="62">
        <v>4</v>
      </c>
      <c r="E253" s="46">
        <v>2500</v>
      </c>
      <c r="F253" s="46">
        <f>+E253*D253</f>
        <v>10000</v>
      </c>
    </row>
    <row r="254" spans="1:6" s="40" customFormat="1" x14ac:dyDescent="0.2">
      <c r="A254" s="62">
        <v>3</v>
      </c>
      <c r="B254" s="48" t="s">
        <v>147</v>
      </c>
      <c r="C254" s="49" t="s">
        <v>70</v>
      </c>
      <c r="D254" s="63">
        <v>1</v>
      </c>
      <c r="E254" s="42">
        <v>15000</v>
      </c>
      <c r="F254" s="46">
        <f>+E254*D254</f>
        <v>15000</v>
      </c>
    </row>
    <row r="255" spans="1:6" s="40" customFormat="1" x14ac:dyDescent="0.2">
      <c r="A255" s="63">
        <v>4</v>
      </c>
      <c r="B255" s="41" t="s">
        <v>69</v>
      </c>
      <c r="C255" s="19" t="s">
        <v>70</v>
      </c>
      <c r="D255" s="63">
        <v>1</v>
      </c>
      <c r="E255" s="42">
        <v>5000</v>
      </c>
      <c r="F255" s="46">
        <f>+E255*D255</f>
        <v>5000</v>
      </c>
    </row>
    <row r="256" spans="1:6" s="40" customFormat="1" x14ac:dyDescent="0.2">
      <c r="A256" s="63"/>
      <c r="B256" s="41"/>
      <c r="C256" s="19"/>
      <c r="D256" s="41"/>
      <c r="E256" s="42"/>
      <c r="F256" s="42"/>
    </row>
    <row r="257" spans="1:6" s="40" customFormat="1" x14ac:dyDescent="0.2">
      <c r="A257" s="63"/>
      <c r="B257" s="34" t="s">
        <v>71</v>
      </c>
      <c r="C257" s="19"/>
      <c r="D257" s="41"/>
      <c r="E257" s="42"/>
      <c r="F257" s="42"/>
    </row>
    <row r="258" spans="1:6" s="40" customFormat="1" x14ac:dyDescent="0.2">
      <c r="A258" s="63">
        <v>5</v>
      </c>
      <c r="B258" s="48" t="s">
        <v>148</v>
      </c>
      <c r="C258" s="49" t="s">
        <v>46</v>
      </c>
      <c r="D258" s="50">
        <v>1</v>
      </c>
      <c r="E258" s="42">
        <v>60000</v>
      </c>
      <c r="F258" s="42">
        <f>+E258*D258</f>
        <v>60000</v>
      </c>
    </row>
    <row r="259" spans="1:6" s="40" customFormat="1" x14ac:dyDescent="0.2">
      <c r="A259" s="63">
        <v>6</v>
      </c>
      <c r="B259" s="41" t="s">
        <v>75</v>
      </c>
      <c r="C259" s="19" t="s">
        <v>76</v>
      </c>
      <c r="D259" s="51">
        <v>1</v>
      </c>
      <c r="E259" s="42">
        <v>2500</v>
      </c>
      <c r="F259" s="42">
        <f>+E259*D259</f>
        <v>2500</v>
      </c>
    </row>
    <row r="260" spans="1:6" x14ac:dyDescent="0.2">
      <c r="A260" s="49"/>
      <c r="B260" s="17"/>
      <c r="C260" s="17"/>
      <c r="D260" s="17"/>
      <c r="E260" s="17"/>
      <c r="F260" s="12">
        <f>SUM(F252:F259)</f>
        <v>421000</v>
      </c>
    </row>
    <row r="261" spans="1:6" x14ac:dyDescent="0.2">
      <c r="A261" s="86"/>
      <c r="B261" s="54"/>
      <c r="C261" s="54"/>
      <c r="D261" s="54"/>
      <c r="E261" s="54"/>
      <c r="F261" s="13"/>
    </row>
    <row r="262" spans="1:6" x14ac:dyDescent="0.2">
      <c r="A262" s="2"/>
      <c r="B262" s="212" t="s">
        <v>700</v>
      </c>
      <c r="C262" s="212"/>
      <c r="D262" s="212"/>
      <c r="E262" s="212"/>
      <c r="F262" s="212"/>
    </row>
    <row r="263" spans="1:6" x14ac:dyDescent="0.2">
      <c r="A263" s="37"/>
      <c r="B263" s="38" t="s">
        <v>1</v>
      </c>
      <c r="C263" s="38" t="s">
        <v>62</v>
      </c>
      <c r="D263" s="38" t="s">
        <v>2</v>
      </c>
      <c r="E263" s="39" t="s">
        <v>63</v>
      </c>
      <c r="F263" s="39" t="s">
        <v>64</v>
      </c>
    </row>
    <row r="264" spans="1:6" x14ac:dyDescent="0.2">
      <c r="A264" s="37"/>
      <c r="B264" s="34" t="s">
        <v>65</v>
      </c>
      <c r="C264" s="19"/>
      <c r="D264" s="61"/>
      <c r="E264" s="42"/>
      <c r="F264" s="42"/>
    </row>
    <row r="265" spans="1:6" ht="22.5" x14ac:dyDescent="0.2">
      <c r="A265" s="62">
        <v>1</v>
      </c>
      <c r="B265" s="44" t="s">
        <v>157</v>
      </c>
      <c r="C265" s="45" t="s">
        <v>46</v>
      </c>
      <c r="D265" s="62">
        <v>1</v>
      </c>
      <c r="E265" s="46">
        <v>386000</v>
      </c>
      <c r="F265" s="46">
        <f>+E265*D265</f>
        <v>386000</v>
      </c>
    </row>
    <row r="266" spans="1:6" x14ac:dyDescent="0.2">
      <c r="A266" s="62">
        <v>2</v>
      </c>
      <c r="B266" s="44" t="s">
        <v>150</v>
      </c>
      <c r="C266" s="45" t="s">
        <v>46</v>
      </c>
      <c r="D266" s="62">
        <v>4</v>
      </c>
      <c r="E266" s="46">
        <v>2500</v>
      </c>
      <c r="F266" s="46">
        <f>+E266*D266</f>
        <v>10000</v>
      </c>
    </row>
    <row r="267" spans="1:6" x14ac:dyDescent="0.2">
      <c r="A267" s="62">
        <v>3</v>
      </c>
      <c r="B267" s="48" t="s">
        <v>147</v>
      </c>
      <c r="C267" s="49" t="s">
        <v>70</v>
      </c>
      <c r="D267" s="63">
        <v>1</v>
      </c>
      <c r="E267" s="42">
        <v>15000</v>
      </c>
      <c r="F267" s="46">
        <f>+E267*D267</f>
        <v>15000</v>
      </c>
    </row>
    <row r="268" spans="1:6" x14ac:dyDescent="0.2">
      <c r="A268" s="63">
        <v>4</v>
      </c>
      <c r="B268" s="61" t="s">
        <v>69</v>
      </c>
      <c r="C268" s="19" t="s">
        <v>70</v>
      </c>
      <c r="D268" s="63">
        <v>1</v>
      </c>
      <c r="E268" s="42">
        <v>5000</v>
      </c>
      <c r="F268" s="46">
        <f>+E268*D268</f>
        <v>5000</v>
      </c>
    </row>
    <row r="269" spans="1:6" x14ac:dyDescent="0.2">
      <c r="A269" s="37"/>
      <c r="B269" s="61"/>
      <c r="C269" s="19"/>
      <c r="D269" s="61"/>
      <c r="E269" s="42"/>
      <c r="F269" s="42"/>
    </row>
    <row r="270" spans="1:6" x14ac:dyDescent="0.2">
      <c r="A270" s="37"/>
      <c r="B270" s="34" t="s">
        <v>71</v>
      </c>
      <c r="C270" s="19"/>
      <c r="D270" s="61"/>
      <c r="E270" s="42"/>
      <c r="F270" s="42"/>
    </row>
    <row r="271" spans="1:6" x14ac:dyDescent="0.2">
      <c r="A271" s="63">
        <v>5</v>
      </c>
      <c r="B271" s="48" t="s">
        <v>148</v>
      </c>
      <c r="C271" s="49" t="s">
        <v>46</v>
      </c>
      <c r="D271" s="50">
        <v>1</v>
      </c>
      <c r="E271" s="42">
        <v>80000</v>
      </c>
      <c r="F271" s="42">
        <f>+E271*D271</f>
        <v>80000</v>
      </c>
    </row>
    <row r="272" spans="1:6" x14ac:dyDescent="0.2">
      <c r="A272" s="63">
        <v>6</v>
      </c>
      <c r="B272" s="61" t="s">
        <v>75</v>
      </c>
      <c r="C272" s="19" t="s">
        <v>76</v>
      </c>
      <c r="D272" s="51">
        <v>1</v>
      </c>
      <c r="E272" s="42">
        <v>2500</v>
      </c>
      <c r="F272" s="42">
        <f>+E272*D272</f>
        <v>2500</v>
      </c>
    </row>
    <row r="273" spans="1:6" x14ac:dyDescent="0.2">
      <c r="A273" s="17"/>
      <c r="B273" s="17"/>
      <c r="C273" s="17"/>
      <c r="D273" s="17"/>
      <c r="E273" s="17"/>
      <c r="F273" s="12">
        <f>SUM(F265:F272)</f>
        <v>498500</v>
      </c>
    </row>
    <row r="274" spans="1:6" x14ac:dyDescent="0.2">
      <c r="A274" s="54"/>
      <c r="B274" s="54"/>
      <c r="C274" s="54"/>
      <c r="D274" s="54"/>
      <c r="E274" s="54"/>
      <c r="F274" s="13"/>
    </row>
    <row r="275" spans="1:6" x14ac:dyDescent="0.2">
      <c r="A275" s="2"/>
      <c r="B275" s="212" t="s">
        <v>312</v>
      </c>
      <c r="C275" s="212"/>
      <c r="D275" s="212"/>
      <c r="E275" s="212"/>
      <c r="F275" s="212"/>
    </row>
    <row r="276" spans="1:6" s="40" customFormat="1" x14ac:dyDescent="0.2">
      <c r="A276" s="37"/>
      <c r="B276" s="38" t="s">
        <v>1</v>
      </c>
      <c r="C276" s="38" t="s">
        <v>62</v>
      </c>
      <c r="D276" s="38" t="s">
        <v>2</v>
      </c>
      <c r="E276" s="39" t="s">
        <v>63</v>
      </c>
      <c r="F276" s="39" t="s">
        <v>64</v>
      </c>
    </row>
    <row r="277" spans="1:6" s="40" customFormat="1" x14ac:dyDescent="0.2">
      <c r="A277" s="37"/>
      <c r="B277" s="34" t="s">
        <v>65</v>
      </c>
      <c r="C277" s="19"/>
      <c r="D277" s="61"/>
      <c r="E277" s="42"/>
      <c r="F277" s="42"/>
    </row>
    <row r="278" spans="1:6" s="47" customFormat="1" ht="22.5" x14ac:dyDescent="0.25">
      <c r="A278" s="62">
        <v>1</v>
      </c>
      <c r="B278" s="44" t="s">
        <v>156</v>
      </c>
      <c r="C278" s="45" t="s">
        <v>46</v>
      </c>
      <c r="D278" s="62">
        <v>1</v>
      </c>
      <c r="E278" s="46">
        <v>282100</v>
      </c>
      <c r="F278" s="46">
        <f>+E278*D278</f>
        <v>282100</v>
      </c>
    </row>
    <row r="279" spans="1:6" s="47" customFormat="1" x14ac:dyDescent="0.25">
      <c r="A279" s="62">
        <v>2</v>
      </c>
      <c r="B279" s="44" t="s">
        <v>150</v>
      </c>
      <c r="C279" s="45" t="s">
        <v>46</v>
      </c>
      <c r="D279" s="62">
        <v>4</v>
      </c>
      <c r="E279" s="46">
        <v>2500</v>
      </c>
      <c r="F279" s="46">
        <f>+E279*D279</f>
        <v>10000</v>
      </c>
    </row>
    <row r="280" spans="1:6" s="40" customFormat="1" x14ac:dyDescent="0.2">
      <c r="A280" s="63">
        <v>3</v>
      </c>
      <c r="B280" s="48" t="s">
        <v>147</v>
      </c>
      <c r="C280" s="49" t="s">
        <v>70</v>
      </c>
      <c r="D280" s="63">
        <v>1</v>
      </c>
      <c r="E280" s="42">
        <v>15000</v>
      </c>
      <c r="F280" s="46">
        <f>+E280*D280</f>
        <v>15000</v>
      </c>
    </row>
    <row r="281" spans="1:6" s="40" customFormat="1" x14ac:dyDescent="0.2">
      <c r="A281" s="63">
        <v>4</v>
      </c>
      <c r="B281" s="61" t="s">
        <v>69</v>
      </c>
      <c r="C281" s="19" t="s">
        <v>70</v>
      </c>
      <c r="D281" s="63">
        <v>1</v>
      </c>
      <c r="E281" s="42">
        <v>5000</v>
      </c>
      <c r="F281" s="46">
        <f>+E281*D281</f>
        <v>5000</v>
      </c>
    </row>
    <row r="282" spans="1:6" s="40" customFormat="1" x14ac:dyDescent="0.2">
      <c r="A282" s="63"/>
      <c r="B282" s="61"/>
      <c r="C282" s="19"/>
      <c r="D282" s="61"/>
      <c r="E282" s="42"/>
      <c r="F282" s="42"/>
    </row>
    <row r="283" spans="1:6" s="40" customFormat="1" x14ac:dyDescent="0.2">
      <c r="A283" s="63"/>
      <c r="B283" s="34" t="s">
        <v>71</v>
      </c>
      <c r="C283" s="19"/>
      <c r="D283" s="61"/>
      <c r="E283" s="42"/>
      <c r="F283" s="42"/>
    </row>
    <row r="284" spans="1:6" s="40" customFormat="1" x14ac:dyDescent="0.2">
      <c r="A284" s="63">
        <v>5</v>
      </c>
      <c r="B284" s="48" t="s">
        <v>148</v>
      </c>
      <c r="C284" s="49" t="s">
        <v>46</v>
      </c>
      <c r="D284" s="50">
        <v>1</v>
      </c>
      <c r="E284" s="42">
        <v>50000</v>
      </c>
      <c r="F284" s="42">
        <f>+E284*D284</f>
        <v>50000</v>
      </c>
    </row>
    <row r="285" spans="1:6" s="40" customFormat="1" x14ac:dyDescent="0.2">
      <c r="A285" s="49">
        <v>6</v>
      </c>
      <c r="B285" s="61" t="s">
        <v>75</v>
      </c>
      <c r="C285" s="19" t="s">
        <v>76</v>
      </c>
      <c r="D285" s="51">
        <v>1</v>
      </c>
      <c r="E285" s="42">
        <v>2500</v>
      </c>
      <c r="F285" s="42">
        <f>+E285*D285</f>
        <v>2500</v>
      </c>
    </row>
    <row r="286" spans="1:6" x14ac:dyDescent="0.2">
      <c r="A286" s="17"/>
      <c r="B286" s="17"/>
      <c r="C286" s="17"/>
      <c r="D286" s="17"/>
      <c r="E286" s="17"/>
      <c r="F286" s="12">
        <f>SUM(F278:F285)</f>
        <v>364600</v>
      </c>
    </row>
    <row r="292" spans="1:6" x14ac:dyDescent="0.2">
      <c r="A292" s="2"/>
      <c r="B292" s="207" t="s">
        <v>143</v>
      </c>
      <c r="C292" s="207"/>
      <c r="D292" s="207"/>
      <c r="E292" s="207"/>
      <c r="F292" s="207"/>
    </row>
    <row r="293" spans="1:6" s="40" customFormat="1" x14ac:dyDescent="0.2">
      <c r="A293" s="37"/>
      <c r="B293" s="38" t="s">
        <v>1</v>
      </c>
      <c r="C293" s="38" t="s">
        <v>62</v>
      </c>
      <c r="D293" s="38" t="s">
        <v>2</v>
      </c>
      <c r="E293" s="39" t="s">
        <v>63</v>
      </c>
      <c r="F293" s="39" t="s">
        <v>64</v>
      </c>
    </row>
    <row r="294" spans="1:6" s="40" customFormat="1" x14ac:dyDescent="0.2">
      <c r="A294" s="37"/>
      <c r="B294" s="34" t="s">
        <v>65</v>
      </c>
      <c r="C294" s="19"/>
      <c r="D294" s="41"/>
      <c r="E294" s="42"/>
      <c r="F294" s="42"/>
    </row>
    <row r="295" spans="1:6" s="47" customFormat="1" x14ac:dyDescent="0.25">
      <c r="A295" s="62">
        <v>1</v>
      </c>
      <c r="B295" s="44" t="s">
        <v>158</v>
      </c>
      <c r="C295" s="45" t="s">
        <v>46</v>
      </c>
      <c r="D295" s="43">
        <v>1</v>
      </c>
      <c r="E295" s="103">
        <v>10500</v>
      </c>
      <c r="F295" s="46">
        <f>+E295*D295</f>
        <v>10500</v>
      </c>
    </row>
    <row r="296" spans="1:6" s="40" customFormat="1" x14ac:dyDescent="0.2">
      <c r="A296" s="63">
        <v>2</v>
      </c>
      <c r="B296" s="41" t="s">
        <v>69</v>
      </c>
      <c r="C296" s="19" t="s">
        <v>70</v>
      </c>
      <c r="D296" s="37">
        <v>1</v>
      </c>
      <c r="E296" s="42">
        <v>500</v>
      </c>
      <c r="F296" s="46">
        <f>+E296*D296</f>
        <v>500</v>
      </c>
    </row>
    <row r="297" spans="1:6" s="40" customFormat="1" x14ac:dyDescent="0.2">
      <c r="A297" s="63"/>
      <c r="B297" s="41"/>
      <c r="C297" s="19"/>
      <c r="D297" s="41"/>
      <c r="E297" s="42"/>
      <c r="F297" s="42"/>
    </row>
    <row r="298" spans="1:6" s="40" customFormat="1" x14ac:dyDescent="0.2">
      <c r="A298" s="63"/>
      <c r="B298" s="34" t="s">
        <v>71</v>
      </c>
      <c r="C298" s="19"/>
      <c r="D298" s="41"/>
      <c r="E298" s="42"/>
      <c r="F298" s="42"/>
    </row>
    <row r="299" spans="1:6" s="40" customFormat="1" x14ac:dyDescent="0.2">
      <c r="A299" s="63">
        <v>3</v>
      </c>
      <c r="B299" s="48" t="s">
        <v>159</v>
      </c>
      <c r="C299" s="49" t="s">
        <v>46</v>
      </c>
      <c r="D299" s="50">
        <v>1</v>
      </c>
      <c r="E299" s="42">
        <v>6500</v>
      </c>
      <c r="F299" s="42">
        <f>+E299*D299</f>
        <v>6500</v>
      </c>
    </row>
    <row r="300" spans="1:6" s="40" customFormat="1" x14ac:dyDescent="0.2">
      <c r="A300" s="49">
        <v>4</v>
      </c>
      <c r="B300" s="41" t="s">
        <v>75</v>
      </c>
      <c r="C300" s="19" t="s">
        <v>76</v>
      </c>
      <c r="D300" s="51">
        <v>1</v>
      </c>
      <c r="E300" s="42">
        <v>100</v>
      </c>
      <c r="F300" s="42">
        <f>+E300*D300</f>
        <v>100</v>
      </c>
    </row>
    <row r="301" spans="1:6" x14ac:dyDescent="0.2">
      <c r="A301" s="17"/>
      <c r="B301" s="17"/>
      <c r="C301" s="17"/>
      <c r="D301" s="17"/>
      <c r="E301" s="17"/>
      <c r="F301" s="12">
        <f>SUM(F295:F300)</f>
        <v>17600</v>
      </c>
    </row>
    <row r="303" spans="1:6" x14ac:dyDescent="0.2">
      <c r="A303" s="2"/>
      <c r="B303" s="207" t="s">
        <v>144</v>
      </c>
      <c r="C303" s="207"/>
      <c r="D303" s="207"/>
      <c r="E303" s="207"/>
      <c r="F303" s="207"/>
    </row>
    <row r="304" spans="1:6" s="40" customFormat="1" x14ac:dyDescent="0.2">
      <c r="A304" s="37"/>
      <c r="B304" s="38" t="s">
        <v>1</v>
      </c>
      <c r="C304" s="38" t="s">
        <v>62</v>
      </c>
      <c r="D304" s="38" t="s">
        <v>2</v>
      </c>
      <c r="E304" s="39" t="s">
        <v>63</v>
      </c>
      <c r="F304" s="39" t="s">
        <v>64</v>
      </c>
    </row>
    <row r="305" spans="1:6" s="40" customFormat="1" x14ac:dyDescent="0.2">
      <c r="A305" s="37"/>
      <c r="B305" s="34" t="s">
        <v>65</v>
      </c>
      <c r="C305" s="19"/>
      <c r="D305" s="41"/>
      <c r="E305" s="42"/>
      <c r="F305" s="42"/>
    </row>
    <row r="306" spans="1:6" s="47" customFormat="1" x14ac:dyDescent="0.25">
      <c r="A306" s="62">
        <v>1</v>
      </c>
      <c r="B306" s="44" t="s">
        <v>313</v>
      </c>
      <c r="C306" s="45" t="s">
        <v>46</v>
      </c>
      <c r="D306" s="43">
        <v>1</v>
      </c>
      <c r="E306" s="103">
        <v>21020</v>
      </c>
      <c r="F306" s="46">
        <f>+E306*D306</f>
        <v>21020</v>
      </c>
    </row>
    <row r="307" spans="1:6" s="40" customFormat="1" x14ac:dyDescent="0.2">
      <c r="A307" s="63">
        <v>2</v>
      </c>
      <c r="B307" s="41" t="s">
        <v>69</v>
      </c>
      <c r="C307" s="19" t="s">
        <v>70</v>
      </c>
      <c r="D307" s="37">
        <v>1</v>
      </c>
      <c r="E307" s="42">
        <v>500</v>
      </c>
      <c r="F307" s="46">
        <f>+E307*D307</f>
        <v>500</v>
      </c>
    </row>
    <row r="308" spans="1:6" s="40" customFormat="1" x14ac:dyDescent="0.2">
      <c r="A308" s="63"/>
      <c r="B308" s="41"/>
      <c r="C308" s="19"/>
      <c r="D308" s="41"/>
      <c r="E308" s="42"/>
      <c r="F308" s="42"/>
    </row>
    <row r="309" spans="1:6" s="40" customFormat="1" x14ac:dyDescent="0.2">
      <c r="A309" s="63"/>
      <c r="B309" s="34" t="s">
        <v>71</v>
      </c>
      <c r="C309" s="19"/>
      <c r="D309" s="41"/>
      <c r="E309" s="42"/>
      <c r="F309" s="42"/>
    </row>
    <row r="310" spans="1:6" s="40" customFormat="1" x14ac:dyDescent="0.2">
      <c r="A310" s="63">
        <v>3</v>
      </c>
      <c r="B310" s="48" t="s">
        <v>159</v>
      </c>
      <c r="C310" s="49" t="s">
        <v>46</v>
      </c>
      <c r="D310" s="50">
        <v>1</v>
      </c>
      <c r="E310" s="42">
        <v>10000</v>
      </c>
      <c r="F310" s="42">
        <f>+E310*D310</f>
        <v>10000</v>
      </c>
    </row>
    <row r="311" spans="1:6" s="40" customFormat="1" x14ac:dyDescent="0.2">
      <c r="A311" s="49">
        <v>4</v>
      </c>
      <c r="B311" s="41" t="s">
        <v>75</v>
      </c>
      <c r="C311" s="19" t="s">
        <v>76</v>
      </c>
      <c r="D311" s="51">
        <v>1</v>
      </c>
      <c r="E311" s="42">
        <v>100</v>
      </c>
      <c r="F311" s="42">
        <f>+E311*D311</f>
        <v>100</v>
      </c>
    </row>
    <row r="312" spans="1:6" x14ac:dyDescent="0.2">
      <c r="A312" s="17"/>
      <c r="B312" s="17"/>
      <c r="C312" s="17"/>
      <c r="D312" s="17"/>
      <c r="E312" s="17"/>
      <c r="F312" s="12">
        <f>SUM(F306:F311)</f>
        <v>31620</v>
      </c>
    </row>
    <row r="314" spans="1:6" x14ac:dyDescent="0.2">
      <c r="A314" s="2"/>
      <c r="B314" s="207" t="s">
        <v>314</v>
      </c>
      <c r="C314" s="207"/>
      <c r="D314" s="207"/>
      <c r="E314" s="207"/>
      <c r="F314" s="207"/>
    </row>
    <row r="315" spans="1:6" s="40" customFormat="1" x14ac:dyDescent="0.2">
      <c r="A315" s="37"/>
      <c r="B315" s="38" t="s">
        <v>1</v>
      </c>
      <c r="C315" s="38" t="s">
        <v>62</v>
      </c>
      <c r="D315" s="38" t="s">
        <v>2</v>
      </c>
      <c r="E315" s="39" t="s">
        <v>63</v>
      </c>
      <c r="F315" s="39" t="s">
        <v>64</v>
      </c>
    </row>
    <row r="316" spans="1:6" s="40" customFormat="1" x14ac:dyDescent="0.2">
      <c r="A316" s="37"/>
      <c r="B316" s="34" t="s">
        <v>65</v>
      </c>
      <c r="C316" s="19"/>
      <c r="D316" s="61"/>
      <c r="E316" s="42"/>
      <c r="F316" s="42"/>
    </row>
    <row r="317" spans="1:6" s="47" customFormat="1" x14ac:dyDescent="0.25">
      <c r="A317" s="62">
        <v>1</v>
      </c>
      <c r="B317" s="44" t="s">
        <v>315</v>
      </c>
      <c r="C317" s="45" t="s">
        <v>46</v>
      </c>
      <c r="D317" s="43">
        <v>1</v>
      </c>
      <c r="E317" s="103">
        <v>58600</v>
      </c>
      <c r="F317" s="46">
        <f>+E317*D317</f>
        <v>58600</v>
      </c>
    </row>
    <row r="318" spans="1:6" s="40" customFormat="1" x14ac:dyDescent="0.2">
      <c r="A318" s="63">
        <v>2</v>
      </c>
      <c r="B318" s="61" t="s">
        <v>69</v>
      </c>
      <c r="C318" s="19" t="s">
        <v>70</v>
      </c>
      <c r="D318" s="37">
        <v>1</v>
      </c>
      <c r="E318" s="42">
        <v>500</v>
      </c>
      <c r="F318" s="46">
        <f>+E318*D318</f>
        <v>500</v>
      </c>
    </row>
    <row r="319" spans="1:6" s="40" customFormat="1" x14ac:dyDescent="0.2">
      <c r="A319" s="63"/>
      <c r="B319" s="61"/>
      <c r="C319" s="19"/>
      <c r="D319" s="61"/>
      <c r="E319" s="42"/>
      <c r="F319" s="42"/>
    </row>
    <row r="320" spans="1:6" s="40" customFormat="1" x14ac:dyDescent="0.2">
      <c r="A320" s="63"/>
      <c r="B320" s="34" t="s">
        <v>71</v>
      </c>
      <c r="C320" s="19"/>
      <c r="D320" s="61"/>
      <c r="E320" s="42"/>
      <c r="F320" s="42"/>
    </row>
    <row r="321" spans="1:6" s="40" customFormat="1" x14ac:dyDescent="0.2">
      <c r="A321" s="63">
        <v>3</v>
      </c>
      <c r="B321" s="48" t="s">
        <v>159</v>
      </c>
      <c r="C321" s="49" t="s">
        <v>46</v>
      </c>
      <c r="D321" s="50">
        <v>1</v>
      </c>
      <c r="E321" s="42">
        <v>12000</v>
      </c>
      <c r="F321" s="42">
        <f>+E321*D321</f>
        <v>12000</v>
      </c>
    </row>
    <row r="322" spans="1:6" s="40" customFormat="1" x14ac:dyDescent="0.2">
      <c r="A322" s="49">
        <v>4</v>
      </c>
      <c r="B322" s="61" t="s">
        <v>75</v>
      </c>
      <c r="C322" s="19" t="s">
        <v>76</v>
      </c>
      <c r="D322" s="51">
        <v>1</v>
      </c>
      <c r="E322" s="42">
        <v>100</v>
      </c>
      <c r="F322" s="42">
        <f>+E322*D322</f>
        <v>100</v>
      </c>
    </row>
    <row r="323" spans="1:6" x14ac:dyDescent="0.2">
      <c r="A323" s="17"/>
      <c r="B323" s="17"/>
      <c r="C323" s="17"/>
      <c r="D323" s="17"/>
      <c r="E323" s="17"/>
      <c r="F323" s="12">
        <f>SUM(F317:F322)</f>
        <v>71200</v>
      </c>
    </row>
    <row r="325" spans="1:6" ht="11.25" customHeight="1" x14ac:dyDescent="0.2">
      <c r="A325" s="2"/>
      <c r="B325" s="210" t="s">
        <v>145</v>
      </c>
      <c r="C325" s="210"/>
      <c r="D325" s="210"/>
      <c r="E325" s="210"/>
      <c r="F325" s="210"/>
    </row>
    <row r="326" spans="1:6" s="40" customFormat="1" x14ac:dyDescent="0.2">
      <c r="A326" s="37"/>
      <c r="B326" s="38" t="s">
        <v>1</v>
      </c>
      <c r="C326" s="38" t="s">
        <v>62</v>
      </c>
      <c r="D326" s="38" t="s">
        <v>2</v>
      </c>
      <c r="E326" s="39" t="s">
        <v>63</v>
      </c>
      <c r="F326" s="39" t="s">
        <v>64</v>
      </c>
    </row>
    <row r="327" spans="1:6" s="40" customFormat="1" x14ac:dyDescent="0.2">
      <c r="A327" s="37"/>
      <c r="B327" s="34" t="s">
        <v>65</v>
      </c>
      <c r="C327" s="19"/>
      <c r="D327" s="61"/>
      <c r="E327" s="42"/>
      <c r="F327" s="42"/>
    </row>
    <row r="328" spans="1:6" s="47" customFormat="1" x14ac:dyDescent="0.25">
      <c r="A328" s="62">
        <v>1</v>
      </c>
      <c r="B328" s="44" t="s">
        <v>160</v>
      </c>
      <c r="C328" s="45" t="s">
        <v>46</v>
      </c>
      <c r="D328" s="43">
        <v>1</v>
      </c>
      <c r="E328" s="103">
        <v>17000</v>
      </c>
      <c r="F328" s="46">
        <f>+E328*D328</f>
        <v>17000</v>
      </c>
    </row>
    <row r="329" spans="1:6" s="40" customFormat="1" x14ac:dyDescent="0.2">
      <c r="A329" s="63">
        <v>2</v>
      </c>
      <c r="B329" s="61" t="s">
        <v>69</v>
      </c>
      <c r="C329" s="19" t="s">
        <v>70</v>
      </c>
      <c r="D329" s="37">
        <v>1</v>
      </c>
      <c r="E329" s="42">
        <v>500</v>
      </c>
      <c r="F329" s="46">
        <f>+E329*D329</f>
        <v>500</v>
      </c>
    </row>
    <row r="330" spans="1:6" s="40" customFormat="1" x14ac:dyDescent="0.2">
      <c r="A330" s="63"/>
      <c r="B330" s="61"/>
      <c r="C330" s="19"/>
      <c r="D330" s="61"/>
      <c r="E330" s="42"/>
      <c r="F330" s="42"/>
    </row>
    <row r="331" spans="1:6" s="40" customFormat="1" x14ac:dyDescent="0.2">
      <c r="A331" s="63"/>
      <c r="B331" s="34" t="s">
        <v>71</v>
      </c>
      <c r="C331" s="19"/>
      <c r="D331" s="61"/>
      <c r="E331" s="42"/>
      <c r="F331" s="42"/>
    </row>
    <row r="332" spans="1:6" s="40" customFormat="1" x14ac:dyDescent="0.2">
      <c r="A332" s="63">
        <v>3</v>
      </c>
      <c r="B332" s="48" t="s">
        <v>159</v>
      </c>
      <c r="C332" s="49" t="s">
        <v>46</v>
      </c>
      <c r="D332" s="50">
        <v>1</v>
      </c>
      <c r="E332" s="42">
        <v>6500</v>
      </c>
      <c r="F332" s="42">
        <f>+E332*D332</f>
        <v>6500</v>
      </c>
    </row>
    <row r="333" spans="1:6" s="40" customFormat="1" x14ac:dyDescent="0.2">
      <c r="A333" s="49">
        <v>4</v>
      </c>
      <c r="B333" s="61" t="s">
        <v>75</v>
      </c>
      <c r="C333" s="19" t="s">
        <v>76</v>
      </c>
      <c r="D333" s="51">
        <v>1</v>
      </c>
      <c r="E333" s="42">
        <v>100</v>
      </c>
      <c r="F333" s="42">
        <f>+E333*D333</f>
        <v>100</v>
      </c>
    </row>
    <row r="334" spans="1:6" x14ac:dyDescent="0.2">
      <c r="A334" s="17"/>
      <c r="B334" s="17"/>
      <c r="C334" s="17"/>
      <c r="D334" s="17"/>
      <c r="E334" s="17"/>
      <c r="F334" s="12">
        <f>SUM(F328:F333)</f>
        <v>24100</v>
      </c>
    </row>
    <row r="336" spans="1:6" ht="11.25" customHeight="1" x14ac:dyDescent="0.2">
      <c r="A336" s="2"/>
      <c r="B336" s="210" t="s">
        <v>146</v>
      </c>
      <c r="C336" s="210"/>
      <c r="D336" s="210"/>
      <c r="E336" s="210"/>
      <c r="F336" s="210"/>
    </row>
    <row r="337" spans="1:6" s="40" customFormat="1" x14ac:dyDescent="0.2">
      <c r="A337" s="37"/>
      <c r="B337" s="38" t="s">
        <v>1</v>
      </c>
      <c r="C337" s="38" t="s">
        <v>62</v>
      </c>
      <c r="D337" s="38" t="s">
        <v>2</v>
      </c>
      <c r="E337" s="39" t="s">
        <v>63</v>
      </c>
      <c r="F337" s="39" t="s">
        <v>64</v>
      </c>
    </row>
    <row r="338" spans="1:6" s="40" customFormat="1" x14ac:dyDescent="0.2">
      <c r="A338" s="37"/>
      <c r="B338" s="34" t="s">
        <v>65</v>
      </c>
      <c r="C338" s="19"/>
      <c r="D338" s="61"/>
      <c r="E338" s="42"/>
      <c r="F338" s="42"/>
    </row>
    <row r="339" spans="1:6" s="47" customFormat="1" x14ac:dyDescent="0.25">
      <c r="A339" s="62">
        <v>1</v>
      </c>
      <c r="B339" s="44" t="s">
        <v>161</v>
      </c>
      <c r="C339" s="45" t="s">
        <v>46</v>
      </c>
      <c r="D339" s="43">
        <v>1</v>
      </c>
      <c r="E339" s="103">
        <v>28500</v>
      </c>
      <c r="F339" s="46">
        <f>+E339*D339</f>
        <v>28500</v>
      </c>
    </row>
    <row r="340" spans="1:6" s="40" customFormat="1" x14ac:dyDescent="0.2">
      <c r="A340" s="63">
        <v>2</v>
      </c>
      <c r="B340" s="61" t="s">
        <v>69</v>
      </c>
      <c r="C340" s="19" t="s">
        <v>70</v>
      </c>
      <c r="D340" s="37">
        <v>1</v>
      </c>
      <c r="E340" s="42">
        <v>500</v>
      </c>
      <c r="F340" s="46">
        <f>+E340*D340</f>
        <v>500</v>
      </c>
    </row>
    <row r="341" spans="1:6" s="40" customFormat="1" x14ac:dyDescent="0.2">
      <c r="A341" s="63"/>
      <c r="B341" s="61"/>
      <c r="C341" s="19"/>
      <c r="D341" s="61"/>
      <c r="E341" s="42"/>
      <c r="F341" s="42"/>
    </row>
    <row r="342" spans="1:6" s="40" customFormat="1" x14ac:dyDescent="0.2">
      <c r="A342" s="63"/>
      <c r="B342" s="34" t="s">
        <v>71</v>
      </c>
      <c r="C342" s="19"/>
      <c r="D342" s="61"/>
      <c r="E342" s="42"/>
      <c r="F342" s="42"/>
    </row>
    <row r="343" spans="1:6" s="40" customFormat="1" x14ac:dyDescent="0.2">
      <c r="A343" s="63">
        <v>3</v>
      </c>
      <c r="B343" s="48" t="s">
        <v>159</v>
      </c>
      <c r="C343" s="49" t="s">
        <v>46</v>
      </c>
      <c r="D343" s="50">
        <v>1</v>
      </c>
      <c r="E343" s="42">
        <v>10000</v>
      </c>
      <c r="F343" s="42">
        <f>+E343*D343</f>
        <v>10000</v>
      </c>
    </row>
    <row r="344" spans="1:6" s="40" customFormat="1" x14ac:dyDescent="0.2">
      <c r="A344" s="49">
        <v>4</v>
      </c>
      <c r="B344" s="61" t="s">
        <v>75</v>
      </c>
      <c r="C344" s="19" t="s">
        <v>76</v>
      </c>
      <c r="D344" s="51">
        <v>1</v>
      </c>
      <c r="E344" s="42">
        <v>100</v>
      </c>
      <c r="F344" s="42">
        <f>+E344*D344</f>
        <v>100</v>
      </c>
    </row>
    <row r="345" spans="1:6" x14ac:dyDescent="0.2">
      <c r="A345" s="17"/>
      <c r="B345" s="17"/>
      <c r="C345" s="17"/>
      <c r="D345" s="17"/>
      <c r="E345" s="17"/>
      <c r="F345" s="12">
        <f>SUM(F339:F344)</f>
        <v>39100</v>
      </c>
    </row>
    <row r="346" spans="1:6" x14ac:dyDescent="0.2">
      <c r="A346" s="54"/>
      <c r="B346" s="54"/>
      <c r="C346" s="54"/>
      <c r="D346" s="54"/>
      <c r="E346" s="54"/>
      <c r="F346" s="13"/>
    </row>
    <row r="347" spans="1:6" x14ac:dyDescent="0.2">
      <c r="A347" s="54"/>
      <c r="B347" s="54"/>
      <c r="C347" s="54"/>
      <c r="D347" s="54"/>
      <c r="E347" s="54"/>
      <c r="F347" s="13"/>
    </row>
    <row r="348" spans="1:6" x14ac:dyDescent="0.2">
      <c r="A348" s="54"/>
      <c r="B348" s="54"/>
      <c r="C348" s="54"/>
      <c r="D348" s="54"/>
      <c r="E348" s="54"/>
      <c r="F348" s="13"/>
    </row>
    <row r="349" spans="1:6" x14ac:dyDescent="0.2">
      <c r="A349" s="54"/>
      <c r="B349" s="54"/>
      <c r="C349" s="54"/>
      <c r="D349" s="54"/>
      <c r="E349" s="54"/>
      <c r="F349" s="13"/>
    </row>
    <row r="350" spans="1:6" x14ac:dyDescent="0.2">
      <c r="A350" s="54"/>
      <c r="B350" s="54"/>
      <c r="C350" s="54"/>
      <c r="D350" s="54"/>
      <c r="E350" s="54"/>
      <c r="F350" s="13"/>
    </row>
    <row r="351" spans="1:6" x14ac:dyDescent="0.2">
      <c r="A351" s="54"/>
      <c r="B351" s="54"/>
      <c r="C351" s="54"/>
      <c r="D351" s="54"/>
      <c r="E351" s="54"/>
      <c r="F351" s="13"/>
    </row>
    <row r="352" spans="1:6" x14ac:dyDescent="0.2">
      <c r="A352" s="54"/>
      <c r="B352" s="54"/>
      <c r="C352" s="54"/>
      <c r="D352" s="54"/>
      <c r="E352" s="54"/>
      <c r="F352" s="13"/>
    </row>
    <row r="353" spans="1:6" x14ac:dyDescent="0.2">
      <c r="A353" s="54"/>
      <c r="B353" s="54"/>
      <c r="C353" s="54"/>
      <c r="D353" s="54"/>
      <c r="E353" s="54"/>
      <c r="F353" s="13"/>
    </row>
    <row r="356" spans="1:6" x14ac:dyDescent="0.2">
      <c r="A356" s="88" t="s">
        <v>38</v>
      </c>
    </row>
    <row r="358" spans="1:6" x14ac:dyDescent="0.2">
      <c r="B358" s="208" t="s">
        <v>40</v>
      </c>
      <c r="C358" s="208"/>
      <c r="D358" s="208"/>
      <c r="E358" s="208"/>
      <c r="F358" s="208"/>
    </row>
    <row r="359" spans="1:6" x14ac:dyDescent="0.2">
      <c r="A359" s="36" t="s">
        <v>0</v>
      </c>
      <c r="B359" s="7" t="s">
        <v>1</v>
      </c>
      <c r="C359" s="36" t="s">
        <v>18</v>
      </c>
      <c r="D359" s="7" t="s">
        <v>2</v>
      </c>
      <c r="E359" s="36" t="s">
        <v>19</v>
      </c>
      <c r="F359" s="7" t="s">
        <v>4</v>
      </c>
    </row>
    <row r="360" spans="1:6" s="40" customFormat="1" x14ac:dyDescent="0.2">
      <c r="A360" s="37"/>
      <c r="B360" s="34" t="s">
        <v>65</v>
      </c>
      <c r="C360" s="19"/>
      <c r="D360" s="41"/>
      <c r="E360" s="42"/>
      <c r="F360" s="42"/>
    </row>
    <row r="361" spans="1:6" s="40" customFormat="1" x14ac:dyDescent="0.2">
      <c r="A361" s="63">
        <v>1</v>
      </c>
      <c r="B361" s="10" t="s">
        <v>86</v>
      </c>
      <c r="C361" s="6" t="s">
        <v>46</v>
      </c>
      <c r="D361" s="6">
        <v>0.33</v>
      </c>
      <c r="E361" s="99">
        <v>10200</v>
      </c>
      <c r="F361" s="8">
        <f t="shared" ref="F361:F367" si="13">+E361*D361</f>
        <v>3366</v>
      </c>
    </row>
    <row r="362" spans="1:6" s="40" customFormat="1" x14ac:dyDescent="0.2">
      <c r="A362" s="63">
        <v>2</v>
      </c>
      <c r="B362" s="10" t="s">
        <v>78</v>
      </c>
      <c r="C362" s="6" t="s">
        <v>46</v>
      </c>
      <c r="D362" s="6">
        <f>20/100</f>
        <v>0.2</v>
      </c>
      <c r="E362" s="8">
        <v>2600</v>
      </c>
      <c r="F362" s="8">
        <f t="shared" si="13"/>
        <v>520</v>
      </c>
    </row>
    <row r="363" spans="1:6" s="40" customFormat="1" x14ac:dyDescent="0.2">
      <c r="A363" s="63">
        <v>3</v>
      </c>
      <c r="B363" s="10" t="s">
        <v>79</v>
      </c>
      <c r="C363" s="6" t="s">
        <v>46</v>
      </c>
      <c r="D363" s="6">
        <v>0.01</v>
      </c>
      <c r="E363" s="8">
        <v>41000</v>
      </c>
      <c r="F363" s="8">
        <f t="shared" si="13"/>
        <v>410</v>
      </c>
    </row>
    <row r="364" spans="1:6" s="40" customFormat="1" x14ac:dyDescent="0.2">
      <c r="A364" s="63">
        <v>4</v>
      </c>
      <c r="B364" s="10" t="s">
        <v>80</v>
      </c>
      <c r="C364" s="6" t="s">
        <v>74</v>
      </c>
      <c r="D364" s="6">
        <v>1</v>
      </c>
      <c r="E364" s="8">
        <v>2500</v>
      </c>
      <c r="F364" s="8">
        <f t="shared" si="13"/>
        <v>2500</v>
      </c>
    </row>
    <row r="365" spans="1:6" s="40" customFormat="1" x14ac:dyDescent="0.2">
      <c r="A365" s="63">
        <v>5</v>
      </c>
      <c r="B365" s="10" t="s">
        <v>85</v>
      </c>
      <c r="C365" s="6" t="s">
        <v>46</v>
      </c>
      <c r="D365" s="6">
        <v>0.5</v>
      </c>
      <c r="E365" s="8">
        <v>16500</v>
      </c>
      <c r="F365" s="8">
        <f t="shared" si="13"/>
        <v>8250</v>
      </c>
    </row>
    <row r="366" spans="1:6" s="40" customFormat="1" x14ac:dyDescent="0.2">
      <c r="A366" s="63">
        <v>6</v>
      </c>
      <c r="B366" s="10" t="s">
        <v>82</v>
      </c>
      <c r="C366" s="6" t="s">
        <v>46</v>
      </c>
      <c r="D366" s="6">
        <v>0.3</v>
      </c>
      <c r="E366" s="8">
        <v>1500</v>
      </c>
      <c r="F366" s="8">
        <f t="shared" si="13"/>
        <v>450</v>
      </c>
    </row>
    <row r="367" spans="1:6" s="40" customFormat="1" x14ac:dyDescent="0.2">
      <c r="A367" s="63">
        <v>7</v>
      </c>
      <c r="B367" s="10" t="s">
        <v>69</v>
      </c>
      <c r="C367" s="6" t="s">
        <v>70</v>
      </c>
      <c r="D367" s="6">
        <v>1</v>
      </c>
      <c r="E367" s="8">
        <v>1800</v>
      </c>
      <c r="F367" s="8">
        <f t="shared" si="13"/>
        <v>1800</v>
      </c>
    </row>
    <row r="368" spans="1:6" s="40" customFormat="1" x14ac:dyDescent="0.2">
      <c r="A368" s="63"/>
      <c r="B368" s="34" t="s">
        <v>71</v>
      </c>
      <c r="C368" s="19"/>
      <c r="D368" s="41"/>
      <c r="E368" s="42"/>
      <c r="F368" s="42"/>
    </row>
    <row r="369" spans="1:6" s="40" customFormat="1" x14ac:dyDescent="0.2">
      <c r="A369" s="63">
        <v>8</v>
      </c>
      <c r="B369" s="10" t="s">
        <v>81</v>
      </c>
      <c r="C369" s="6" t="s">
        <v>74</v>
      </c>
      <c r="D369" s="6">
        <v>0.5</v>
      </c>
      <c r="E369" s="8">
        <v>4000</v>
      </c>
      <c r="F369" s="8">
        <f>+E369*D369</f>
        <v>2000</v>
      </c>
    </row>
    <row r="370" spans="1:6" s="40" customFormat="1" x14ac:dyDescent="0.2">
      <c r="A370" s="63">
        <v>9</v>
      </c>
      <c r="B370" s="10" t="s">
        <v>83</v>
      </c>
      <c r="C370" s="6" t="s">
        <v>74</v>
      </c>
      <c r="D370" s="6">
        <v>0.5</v>
      </c>
      <c r="E370" s="8">
        <v>2120</v>
      </c>
      <c r="F370" s="8">
        <f>+E370*D370</f>
        <v>1060</v>
      </c>
    </row>
    <row r="371" spans="1:6" s="40" customFormat="1" x14ac:dyDescent="0.2">
      <c r="A371" s="63">
        <v>10</v>
      </c>
      <c r="B371" s="10" t="s">
        <v>87</v>
      </c>
      <c r="C371" s="6" t="s">
        <v>74</v>
      </c>
      <c r="D371" s="6">
        <v>0.5</v>
      </c>
      <c r="E371" s="8">
        <v>1910</v>
      </c>
      <c r="F371" s="8">
        <f>+E371*D371</f>
        <v>955</v>
      </c>
    </row>
    <row r="372" spans="1:6" s="40" customFormat="1" x14ac:dyDescent="0.2">
      <c r="A372" s="63">
        <v>11</v>
      </c>
      <c r="B372" s="10" t="s">
        <v>84</v>
      </c>
      <c r="C372" s="6" t="s">
        <v>74</v>
      </c>
      <c r="D372" s="6">
        <v>0.5</v>
      </c>
      <c r="E372" s="8">
        <v>4500</v>
      </c>
      <c r="F372" s="8">
        <f>+E372*D372</f>
        <v>2250</v>
      </c>
    </row>
    <row r="373" spans="1:6" s="40" customFormat="1" x14ac:dyDescent="0.2">
      <c r="A373" s="49">
        <v>12</v>
      </c>
      <c r="B373" s="10" t="s">
        <v>75</v>
      </c>
      <c r="C373" s="6" t="s">
        <v>76</v>
      </c>
      <c r="D373" s="6">
        <v>1</v>
      </c>
      <c r="E373" s="8">
        <v>1100</v>
      </c>
      <c r="F373" s="8">
        <f>+E373*D373</f>
        <v>1100</v>
      </c>
    </row>
    <row r="374" spans="1:6" x14ac:dyDescent="0.2">
      <c r="A374" s="17"/>
      <c r="B374" s="10"/>
      <c r="C374" s="6"/>
      <c r="D374" s="6"/>
      <c r="E374" s="8"/>
      <c r="F374" s="12">
        <f>SUM(F361:F373)</f>
        <v>24661</v>
      </c>
    </row>
    <row r="376" spans="1:6" x14ac:dyDescent="0.2">
      <c r="B376" s="211" t="s">
        <v>45</v>
      </c>
      <c r="C376" s="211"/>
      <c r="D376" s="211"/>
      <c r="E376" s="211"/>
      <c r="F376" s="211"/>
    </row>
    <row r="377" spans="1:6" x14ac:dyDescent="0.2">
      <c r="A377" s="36" t="s">
        <v>0</v>
      </c>
      <c r="B377" s="7" t="s">
        <v>1</v>
      </c>
      <c r="C377" s="36" t="s">
        <v>18</v>
      </c>
      <c r="D377" s="7" t="s">
        <v>2</v>
      </c>
      <c r="E377" s="36" t="s">
        <v>19</v>
      </c>
      <c r="F377" s="7" t="s">
        <v>4</v>
      </c>
    </row>
    <row r="378" spans="1:6" s="40" customFormat="1" x14ac:dyDescent="0.2">
      <c r="A378" s="37"/>
      <c r="B378" s="34" t="s">
        <v>65</v>
      </c>
      <c r="C378" s="19"/>
      <c r="D378" s="41"/>
      <c r="E378" s="42"/>
      <c r="F378" s="42"/>
    </row>
    <row r="379" spans="1:6" s="40" customFormat="1" x14ac:dyDescent="0.2">
      <c r="A379" s="63">
        <v>1</v>
      </c>
      <c r="B379" s="10" t="s">
        <v>88</v>
      </c>
      <c r="C379" s="6" t="s">
        <v>46</v>
      </c>
      <c r="D379" s="6">
        <v>0.33</v>
      </c>
      <c r="E379" s="8">
        <f>13036*1.16</f>
        <v>15121.759999999998</v>
      </c>
      <c r="F379" s="8">
        <f t="shared" ref="F379:F385" si="14">+E379*D379</f>
        <v>4990.1808000000001</v>
      </c>
    </row>
    <row r="380" spans="1:6" s="40" customFormat="1" x14ac:dyDescent="0.2">
      <c r="A380" s="63">
        <v>2</v>
      </c>
      <c r="B380" s="10" t="s">
        <v>89</v>
      </c>
      <c r="C380" s="6" t="s">
        <v>46</v>
      </c>
      <c r="D380" s="6">
        <f>20/100</f>
        <v>0.2</v>
      </c>
      <c r="E380" s="8">
        <v>2650</v>
      </c>
      <c r="F380" s="8">
        <f t="shared" si="14"/>
        <v>530</v>
      </c>
    </row>
    <row r="381" spans="1:6" s="40" customFormat="1" x14ac:dyDescent="0.2">
      <c r="A381" s="63">
        <v>3</v>
      </c>
      <c r="B381" s="10" t="s">
        <v>79</v>
      </c>
      <c r="C381" s="6" t="s">
        <v>46</v>
      </c>
      <c r="D381" s="6">
        <v>0.01</v>
      </c>
      <c r="E381" s="8">
        <v>38500</v>
      </c>
      <c r="F381" s="8">
        <f t="shared" si="14"/>
        <v>385</v>
      </c>
    </row>
    <row r="382" spans="1:6" s="40" customFormat="1" x14ac:dyDescent="0.2">
      <c r="A382" s="63">
        <v>4</v>
      </c>
      <c r="B382" s="10" t="s">
        <v>80</v>
      </c>
      <c r="C382" s="6" t="s">
        <v>74</v>
      </c>
      <c r="D382" s="6">
        <v>1</v>
      </c>
      <c r="E382" s="8">
        <v>2500</v>
      </c>
      <c r="F382" s="8">
        <f t="shared" si="14"/>
        <v>2500</v>
      </c>
    </row>
    <row r="383" spans="1:6" s="40" customFormat="1" x14ac:dyDescent="0.2">
      <c r="A383" s="63">
        <v>5</v>
      </c>
      <c r="B383" s="10" t="s">
        <v>85</v>
      </c>
      <c r="C383" s="6" t="s">
        <v>46</v>
      </c>
      <c r="D383" s="6">
        <v>0.5</v>
      </c>
      <c r="E383" s="8">
        <v>16500</v>
      </c>
      <c r="F383" s="8">
        <f t="shared" si="14"/>
        <v>8250</v>
      </c>
    </row>
    <row r="384" spans="1:6" s="40" customFormat="1" x14ac:dyDescent="0.2">
      <c r="A384" s="63">
        <v>6</v>
      </c>
      <c r="B384" s="10" t="s">
        <v>90</v>
      </c>
      <c r="C384" s="6" t="s">
        <v>46</v>
      </c>
      <c r="D384" s="6">
        <v>0.3</v>
      </c>
      <c r="E384" s="8">
        <v>1810</v>
      </c>
      <c r="F384" s="8">
        <f t="shared" si="14"/>
        <v>543</v>
      </c>
    </row>
    <row r="385" spans="1:6" s="40" customFormat="1" x14ac:dyDescent="0.2">
      <c r="A385" s="63">
        <v>7</v>
      </c>
      <c r="B385" s="10" t="s">
        <v>69</v>
      </c>
      <c r="C385" s="6" t="s">
        <v>70</v>
      </c>
      <c r="D385" s="6">
        <v>1</v>
      </c>
      <c r="E385" s="8">
        <v>2000</v>
      </c>
      <c r="F385" s="8">
        <f t="shared" si="14"/>
        <v>2000</v>
      </c>
    </row>
    <row r="386" spans="1:6" s="40" customFormat="1" x14ac:dyDescent="0.2">
      <c r="A386" s="63"/>
      <c r="B386" s="34" t="s">
        <v>71</v>
      </c>
      <c r="C386" s="19"/>
      <c r="D386" s="41"/>
      <c r="E386" s="42"/>
      <c r="F386" s="42"/>
    </row>
    <row r="387" spans="1:6" s="40" customFormat="1" x14ac:dyDescent="0.2">
      <c r="A387" s="63">
        <v>8</v>
      </c>
      <c r="B387" s="10" t="s">
        <v>81</v>
      </c>
      <c r="C387" s="6" t="s">
        <v>74</v>
      </c>
      <c r="D387" s="6">
        <v>0.5</v>
      </c>
      <c r="E387" s="8">
        <v>3800</v>
      </c>
      <c r="F387" s="8">
        <f>+E387*D387</f>
        <v>1900</v>
      </c>
    </row>
    <row r="388" spans="1:6" s="40" customFormat="1" x14ac:dyDescent="0.2">
      <c r="A388" s="63">
        <v>9</v>
      </c>
      <c r="B388" s="10" t="s">
        <v>83</v>
      </c>
      <c r="C388" s="6" t="s">
        <v>74</v>
      </c>
      <c r="D388" s="6">
        <v>0.5</v>
      </c>
      <c r="E388" s="8">
        <v>2000</v>
      </c>
      <c r="F388" s="8">
        <f>+E388*D388</f>
        <v>1000</v>
      </c>
    </row>
    <row r="389" spans="1:6" s="40" customFormat="1" x14ac:dyDescent="0.2">
      <c r="A389" s="63">
        <v>10</v>
      </c>
      <c r="B389" s="10" t="s">
        <v>87</v>
      </c>
      <c r="C389" s="6" t="s">
        <v>74</v>
      </c>
      <c r="D389" s="6">
        <v>0.5</v>
      </c>
      <c r="E389" s="8">
        <v>2050</v>
      </c>
      <c r="F389" s="8">
        <f>+E389*D389</f>
        <v>1025</v>
      </c>
    </row>
    <row r="390" spans="1:6" s="40" customFormat="1" x14ac:dyDescent="0.2">
      <c r="A390" s="63">
        <v>11</v>
      </c>
      <c r="B390" s="10" t="s">
        <v>84</v>
      </c>
      <c r="C390" s="6" t="s">
        <v>74</v>
      </c>
      <c r="D390" s="6">
        <v>0.5</v>
      </c>
      <c r="E390" s="8">
        <v>4600</v>
      </c>
      <c r="F390" s="8">
        <f>+E390*D390</f>
        <v>2300</v>
      </c>
    </row>
    <row r="391" spans="1:6" s="40" customFormat="1" x14ac:dyDescent="0.2">
      <c r="A391" s="49">
        <v>12</v>
      </c>
      <c r="B391" s="10" t="s">
        <v>75</v>
      </c>
      <c r="C391" s="6" t="s">
        <v>76</v>
      </c>
      <c r="D391" s="6">
        <v>1</v>
      </c>
      <c r="E391" s="8">
        <v>1100</v>
      </c>
      <c r="F391" s="8">
        <f>+E391*D391</f>
        <v>1100</v>
      </c>
    </row>
    <row r="392" spans="1:6" x14ac:dyDescent="0.2">
      <c r="A392" s="17"/>
      <c r="B392" s="10"/>
      <c r="C392" s="6"/>
      <c r="D392" s="6"/>
      <c r="E392" s="8"/>
      <c r="F392" s="12">
        <f>SUM(F379:F391)</f>
        <v>26523.180800000002</v>
      </c>
    </row>
    <row r="393" spans="1:6" x14ac:dyDescent="0.2">
      <c r="A393" s="54"/>
      <c r="B393" s="4"/>
      <c r="C393" s="2"/>
      <c r="D393" s="2"/>
      <c r="E393" s="3"/>
      <c r="F393" s="13"/>
    </row>
    <row r="395" spans="1:6" x14ac:dyDescent="0.2">
      <c r="B395" s="211" t="s">
        <v>323</v>
      </c>
      <c r="C395" s="211"/>
      <c r="D395" s="211"/>
      <c r="E395" s="211"/>
      <c r="F395" s="211"/>
    </row>
    <row r="396" spans="1:6" x14ac:dyDescent="0.2">
      <c r="A396" s="36" t="s">
        <v>0</v>
      </c>
      <c r="B396" s="7" t="s">
        <v>1</v>
      </c>
      <c r="C396" s="36" t="s">
        <v>18</v>
      </c>
      <c r="D396" s="7" t="s">
        <v>2</v>
      </c>
      <c r="E396" s="36" t="s">
        <v>19</v>
      </c>
      <c r="F396" s="7" t="s">
        <v>4</v>
      </c>
    </row>
    <row r="397" spans="1:6" s="40" customFormat="1" x14ac:dyDescent="0.2">
      <c r="A397" s="37"/>
      <c r="B397" s="34" t="s">
        <v>65</v>
      </c>
      <c r="C397" s="19"/>
      <c r="D397" s="61"/>
      <c r="E397" s="42"/>
      <c r="F397" s="42"/>
    </row>
    <row r="398" spans="1:6" s="40" customFormat="1" x14ac:dyDescent="0.2">
      <c r="A398" s="63">
        <v>1</v>
      </c>
      <c r="B398" s="10" t="s">
        <v>324</v>
      </c>
      <c r="C398" s="59" t="s">
        <v>46</v>
      </c>
      <c r="D398" s="59">
        <v>0.33</v>
      </c>
      <c r="E398" s="8">
        <v>43200</v>
      </c>
      <c r="F398" s="8">
        <f t="shared" ref="F398:F404" si="15">+E398*D398</f>
        <v>14256</v>
      </c>
    </row>
    <row r="399" spans="1:6" s="40" customFormat="1" x14ac:dyDescent="0.2">
      <c r="A399" s="63">
        <v>2</v>
      </c>
      <c r="B399" s="10" t="s">
        <v>325</v>
      </c>
      <c r="C399" s="59" t="s">
        <v>46</v>
      </c>
      <c r="D399" s="59">
        <f>20/100</f>
        <v>0.2</v>
      </c>
      <c r="E399" s="8">
        <v>7400</v>
      </c>
      <c r="F399" s="8">
        <f t="shared" si="15"/>
        <v>1480</v>
      </c>
    </row>
    <row r="400" spans="1:6" s="40" customFormat="1" x14ac:dyDescent="0.2">
      <c r="A400" s="63">
        <v>3</v>
      </c>
      <c r="B400" s="10" t="s">
        <v>79</v>
      </c>
      <c r="C400" s="59" t="s">
        <v>46</v>
      </c>
      <c r="D400" s="59">
        <v>0.01</v>
      </c>
      <c r="E400" s="8">
        <v>38500</v>
      </c>
      <c r="F400" s="8">
        <f t="shared" si="15"/>
        <v>385</v>
      </c>
    </row>
    <row r="401" spans="1:6" s="40" customFormat="1" x14ac:dyDescent="0.2">
      <c r="A401" s="63">
        <v>4</v>
      </c>
      <c r="B401" s="10" t="s">
        <v>80</v>
      </c>
      <c r="C401" s="59" t="s">
        <v>74</v>
      </c>
      <c r="D401" s="59">
        <v>1</v>
      </c>
      <c r="E401" s="8">
        <v>2500</v>
      </c>
      <c r="F401" s="8">
        <f t="shared" si="15"/>
        <v>2500</v>
      </c>
    </row>
    <row r="402" spans="1:6" s="40" customFormat="1" x14ac:dyDescent="0.2">
      <c r="A402" s="63">
        <v>5</v>
      </c>
      <c r="B402" s="10" t="s">
        <v>85</v>
      </c>
      <c r="C402" s="59" t="s">
        <v>46</v>
      </c>
      <c r="D402" s="59">
        <v>0.5</v>
      </c>
      <c r="E402" s="8">
        <v>16500</v>
      </c>
      <c r="F402" s="8">
        <f t="shared" si="15"/>
        <v>8250</v>
      </c>
    </row>
    <row r="403" spans="1:6" s="40" customFormat="1" x14ac:dyDescent="0.2">
      <c r="A403" s="63">
        <v>6</v>
      </c>
      <c r="B403" s="10" t="s">
        <v>326</v>
      </c>
      <c r="C403" s="59" t="s">
        <v>46</v>
      </c>
      <c r="D403" s="59">
        <v>0.3</v>
      </c>
      <c r="E403" s="8">
        <v>3520</v>
      </c>
      <c r="F403" s="8">
        <f t="shared" si="15"/>
        <v>1056</v>
      </c>
    </row>
    <row r="404" spans="1:6" s="40" customFormat="1" x14ac:dyDescent="0.2">
      <c r="A404" s="63">
        <v>7</v>
      </c>
      <c r="B404" s="10" t="s">
        <v>69</v>
      </c>
      <c r="C404" s="59" t="s">
        <v>70</v>
      </c>
      <c r="D404" s="59">
        <v>1</v>
      </c>
      <c r="E404" s="8">
        <v>2500</v>
      </c>
      <c r="F404" s="8">
        <f t="shared" si="15"/>
        <v>2500</v>
      </c>
    </row>
    <row r="405" spans="1:6" s="40" customFormat="1" x14ac:dyDescent="0.2">
      <c r="A405" s="63"/>
      <c r="B405" s="34" t="s">
        <v>71</v>
      </c>
      <c r="C405" s="19"/>
      <c r="D405" s="61"/>
      <c r="E405" s="42"/>
      <c r="F405" s="42"/>
    </row>
    <row r="406" spans="1:6" s="40" customFormat="1" x14ac:dyDescent="0.2">
      <c r="A406" s="63">
        <v>8</v>
      </c>
      <c r="B406" s="10" t="s">
        <v>81</v>
      </c>
      <c r="C406" s="59" t="s">
        <v>74</v>
      </c>
      <c r="D406" s="59">
        <v>0.5</v>
      </c>
      <c r="E406" s="8">
        <v>3800</v>
      </c>
      <c r="F406" s="8">
        <f>+E406*D406</f>
        <v>1900</v>
      </c>
    </row>
    <row r="407" spans="1:6" s="40" customFormat="1" x14ac:dyDescent="0.2">
      <c r="A407" s="63">
        <v>9</v>
      </c>
      <c r="B407" s="10" t="s">
        <v>83</v>
      </c>
      <c r="C407" s="59" t="s">
        <v>74</v>
      </c>
      <c r="D407" s="59">
        <v>0.5</v>
      </c>
      <c r="E407" s="8">
        <v>2000</v>
      </c>
      <c r="F407" s="8">
        <f>+E407*D407</f>
        <v>1000</v>
      </c>
    </row>
    <row r="408" spans="1:6" s="40" customFormat="1" x14ac:dyDescent="0.2">
      <c r="A408" s="63">
        <v>10</v>
      </c>
      <c r="B408" s="10" t="s">
        <v>87</v>
      </c>
      <c r="C408" s="59" t="s">
        <v>74</v>
      </c>
      <c r="D408" s="59">
        <v>0.5</v>
      </c>
      <c r="E408" s="8">
        <v>2950</v>
      </c>
      <c r="F408" s="8">
        <f>+E408*D408</f>
        <v>1475</v>
      </c>
    </row>
    <row r="409" spans="1:6" s="40" customFormat="1" x14ac:dyDescent="0.2">
      <c r="A409" s="63">
        <v>11</v>
      </c>
      <c r="B409" s="10" t="s">
        <v>84</v>
      </c>
      <c r="C409" s="59" t="s">
        <v>74</v>
      </c>
      <c r="D409" s="59">
        <v>0.5</v>
      </c>
      <c r="E409" s="8">
        <v>5900</v>
      </c>
      <c r="F409" s="8">
        <f>+E409*D409</f>
        <v>2950</v>
      </c>
    </row>
    <row r="410" spans="1:6" s="40" customFormat="1" x14ac:dyDescent="0.2">
      <c r="A410" s="49">
        <v>12</v>
      </c>
      <c r="B410" s="10" t="s">
        <v>75</v>
      </c>
      <c r="C410" s="59" t="s">
        <v>76</v>
      </c>
      <c r="D410" s="59">
        <v>1</v>
      </c>
      <c r="E410" s="8">
        <v>1100</v>
      </c>
      <c r="F410" s="8">
        <f>+E410*D410</f>
        <v>1100</v>
      </c>
    </row>
    <row r="411" spans="1:6" x14ac:dyDescent="0.2">
      <c r="A411" s="17"/>
      <c r="B411" s="10"/>
      <c r="C411" s="59"/>
      <c r="D411" s="59"/>
      <c r="E411" s="8"/>
      <c r="F411" s="12">
        <f>SUM(F398:F410)</f>
        <v>38852</v>
      </c>
    </row>
    <row r="412" spans="1:6" x14ac:dyDescent="0.2">
      <c r="A412" s="54"/>
      <c r="B412" s="4"/>
      <c r="C412" s="2"/>
      <c r="D412" s="2"/>
      <c r="E412" s="3"/>
      <c r="F412" s="13"/>
    </row>
    <row r="413" spans="1:6" x14ac:dyDescent="0.2">
      <c r="A413" s="54"/>
      <c r="B413" s="4"/>
      <c r="C413" s="2"/>
      <c r="D413" s="2"/>
      <c r="E413" s="3"/>
      <c r="F413" s="13"/>
    </row>
    <row r="414" spans="1:6" x14ac:dyDescent="0.2">
      <c r="A414" s="54"/>
      <c r="B414" s="4"/>
      <c r="C414" s="2"/>
      <c r="D414" s="2"/>
      <c r="E414" s="3"/>
      <c r="F414" s="13"/>
    </row>
    <row r="416" spans="1:6" s="40" customFormat="1" x14ac:dyDescent="0.2">
      <c r="B416" s="211" t="s">
        <v>327</v>
      </c>
      <c r="C416" s="211"/>
      <c r="D416" s="211"/>
      <c r="E416" s="211"/>
      <c r="F416" s="211"/>
    </row>
    <row r="417" spans="1:6" x14ac:dyDescent="0.2">
      <c r="A417" s="36" t="s">
        <v>0</v>
      </c>
      <c r="B417" s="7" t="s">
        <v>1</v>
      </c>
      <c r="C417" s="36" t="s">
        <v>18</v>
      </c>
      <c r="D417" s="7" t="s">
        <v>2</v>
      </c>
      <c r="E417" s="36" t="s">
        <v>19</v>
      </c>
      <c r="F417" s="7" t="s">
        <v>4</v>
      </c>
    </row>
    <row r="418" spans="1:6" s="40" customFormat="1" x14ac:dyDescent="0.2">
      <c r="A418" s="37"/>
      <c r="B418" s="34" t="s">
        <v>65</v>
      </c>
      <c r="C418" s="19"/>
      <c r="D418" s="41"/>
      <c r="E418" s="42"/>
      <c r="F418" s="42"/>
    </row>
    <row r="419" spans="1:6" s="40" customFormat="1" x14ac:dyDescent="0.2">
      <c r="A419" s="63">
        <v>1</v>
      </c>
      <c r="B419" s="10" t="s">
        <v>91</v>
      </c>
      <c r="C419" s="6" t="s">
        <v>46</v>
      </c>
      <c r="D419" s="6">
        <v>1</v>
      </c>
      <c r="E419" s="8">
        <v>150000</v>
      </c>
      <c r="F419" s="8">
        <f t="shared" ref="F419:F424" si="16">+E419*D419</f>
        <v>150000</v>
      </c>
    </row>
    <row r="420" spans="1:6" s="40" customFormat="1" x14ac:dyDescent="0.2">
      <c r="A420" s="63">
        <v>2</v>
      </c>
      <c r="B420" s="10" t="s">
        <v>66</v>
      </c>
      <c r="C420" s="6" t="s">
        <v>46</v>
      </c>
      <c r="D420" s="6">
        <v>0.75</v>
      </c>
      <c r="E420" s="8">
        <v>18520</v>
      </c>
      <c r="F420" s="8">
        <f t="shared" si="16"/>
        <v>13890</v>
      </c>
    </row>
    <row r="421" spans="1:6" s="40" customFormat="1" x14ac:dyDescent="0.2">
      <c r="A421" s="63">
        <v>3</v>
      </c>
      <c r="B421" s="10" t="s">
        <v>67</v>
      </c>
      <c r="C421" s="6" t="s">
        <v>46</v>
      </c>
      <c r="D421" s="6">
        <v>2</v>
      </c>
      <c r="E421" s="8">
        <v>9500</v>
      </c>
      <c r="F421" s="8">
        <f t="shared" si="16"/>
        <v>19000</v>
      </c>
    </row>
    <row r="422" spans="1:6" s="40" customFormat="1" x14ac:dyDescent="0.2">
      <c r="A422" s="63">
        <v>4</v>
      </c>
      <c r="B422" s="10" t="s">
        <v>98</v>
      </c>
      <c r="C422" s="6" t="s">
        <v>46</v>
      </c>
      <c r="D422" s="6">
        <v>2</v>
      </c>
      <c r="E422" s="8">
        <v>10500</v>
      </c>
      <c r="F422" s="8">
        <f t="shared" si="16"/>
        <v>21000</v>
      </c>
    </row>
    <row r="423" spans="1:6" s="40" customFormat="1" x14ac:dyDescent="0.2">
      <c r="A423" s="63">
        <v>5</v>
      </c>
      <c r="B423" s="10" t="s">
        <v>68</v>
      </c>
      <c r="C423" s="6" t="s">
        <v>46</v>
      </c>
      <c r="D423" s="6">
        <v>0.5</v>
      </c>
      <c r="E423" s="8">
        <v>10500</v>
      </c>
      <c r="F423" s="8">
        <f t="shared" si="16"/>
        <v>5250</v>
      </c>
    </row>
    <row r="424" spans="1:6" s="40" customFormat="1" x14ac:dyDescent="0.2">
      <c r="A424" s="63">
        <v>6</v>
      </c>
      <c r="B424" s="10" t="s">
        <v>69</v>
      </c>
      <c r="C424" s="6" t="s">
        <v>70</v>
      </c>
      <c r="D424" s="6">
        <v>1</v>
      </c>
      <c r="E424" s="8">
        <v>3000</v>
      </c>
      <c r="F424" s="8">
        <f t="shared" si="16"/>
        <v>3000</v>
      </c>
    </row>
    <row r="425" spans="1:6" s="40" customFormat="1" x14ac:dyDescent="0.2">
      <c r="A425" s="63"/>
      <c r="B425" s="34" t="s">
        <v>71</v>
      </c>
      <c r="C425" s="19"/>
      <c r="D425" s="41"/>
      <c r="E425" s="42"/>
      <c r="F425" s="42"/>
    </row>
    <row r="426" spans="1:6" s="40" customFormat="1" x14ac:dyDescent="0.2">
      <c r="A426" s="63">
        <v>7</v>
      </c>
      <c r="B426" s="10" t="s">
        <v>72</v>
      </c>
      <c r="C426" s="6" t="s">
        <v>46</v>
      </c>
      <c r="D426" s="6">
        <v>0.75</v>
      </c>
      <c r="E426" s="8">
        <v>12000</v>
      </c>
      <c r="F426" s="8">
        <f>+E426*D426</f>
        <v>9000</v>
      </c>
    </row>
    <row r="427" spans="1:6" s="40" customFormat="1" x14ac:dyDescent="0.2">
      <c r="A427" s="63">
        <v>8</v>
      </c>
      <c r="B427" s="10" t="s">
        <v>92</v>
      </c>
      <c r="C427" s="6" t="s">
        <v>74</v>
      </c>
      <c r="D427" s="6">
        <v>1</v>
      </c>
      <c r="E427" s="8">
        <v>17800</v>
      </c>
      <c r="F427" s="8">
        <f>+E427*D427</f>
        <v>17800</v>
      </c>
    </row>
    <row r="428" spans="1:6" s="40" customFormat="1" x14ac:dyDescent="0.2">
      <c r="A428" s="63">
        <v>9</v>
      </c>
      <c r="B428" s="10" t="s">
        <v>75</v>
      </c>
      <c r="C428" s="6" t="s">
        <v>76</v>
      </c>
      <c r="D428" s="6">
        <v>1</v>
      </c>
      <c r="E428" s="8">
        <v>1600</v>
      </c>
      <c r="F428" s="8">
        <f>+E428*D428</f>
        <v>1600</v>
      </c>
    </row>
    <row r="429" spans="1:6" x14ac:dyDescent="0.2">
      <c r="A429" s="63"/>
      <c r="B429" s="10"/>
      <c r="C429" s="6"/>
      <c r="D429" s="6"/>
      <c r="E429" s="8"/>
      <c r="F429" s="12">
        <f>SUM(F419:F428)</f>
        <v>240540</v>
      </c>
    </row>
    <row r="430" spans="1:6" x14ac:dyDescent="0.2">
      <c r="A430" s="91"/>
    </row>
    <row r="431" spans="1:6" s="40" customFormat="1" ht="15" customHeight="1" x14ac:dyDescent="0.2">
      <c r="A431" s="86"/>
      <c r="B431" s="208" t="s">
        <v>93</v>
      </c>
      <c r="C431" s="208"/>
      <c r="D431" s="208"/>
      <c r="E431" s="208"/>
      <c r="F431" s="208"/>
    </row>
    <row r="432" spans="1:6" x14ac:dyDescent="0.2">
      <c r="A432" s="36" t="s">
        <v>0</v>
      </c>
      <c r="B432" s="7" t="s">
        <v>1</v>
      </c>
      <c r="C432" s="36" t="s">
        <v>18</v>
      </c>
      <c r="D432" s="7" t="s">
        <v>2</v>
      </c>
      <c r="E432" s="36" t="s">
        <v>19</v>
      </c>
      <c r="F432" s="7" t="s">
        <v>4</v>
      </c>
    </row>
    <row r="433" spans="1:6" s="40" customFormat="1" x14ac:dyDescent="0.2">
      <c r="A433" s="37"/>
      <c r="B433" s="34" t="s">
        <v>65</v>
      </c>
      <c r="C433" s="19"/>
      <c r="D433" s="41"/>
      <c r="E433" s="42"/>
      <c r="F433" s="42"/>
    </row>
    <row r="434" spans="1:6" s="40" customFormat="1" x14ac:dyDescent="0.2">
      <c r="A434" s="63">
        <v>1</v>
      </c>
      <c r="B434" s="10" t="s">
        <v>77</v>
      </c>
      <c r="C434" s="6" t="s">
        <v>46</v>
      </c>
      <c r="D434" s="6">
        <v>1</v>
      </c>
      <c r="E434" s="99">
        <v>110000</v>
      </c>
      <c r="F434" s="8">
        <f t="shared" ref="F434:F439" si="17">+E434*D434</f>
        <v>110000</v>
      </c>
    </row>
    <row r="435" spans="1:6" s="40" customFormat="1" x14ac:dyDescent="0.2">
      <c r="A435" s="63">
        <v>2</v>
      </c>
      <c r="B435" s="10" t="s">
        <v>66</v>
      </c>
      <c r="C435" s="6" t="s">
        <v>46</v>
      </c>
      <c r="D435" s="6">
        <v>0.75</v>
      </c>
      <c r="E435" s="8">
        <v>16200</v>
      </c>
      <c r="F435" s="8">
        <f t="shared" si="17"/>
        <v>12150</v>
      </c>
    </row>
    <row r="436" spans="1:6" s="40" customFormat="1" x14ac:dyDescent="0.2">
      <c r="A436" s="63">
        <v>3</v>
      </c>
      <c r="B436" s="10" t="s">
        <v>67</v>
      </c>
      <c r="C436" s="6" t="s">
        <v>46</v>
      </c>
      <c r="D436" s="6">
        <v>2</v>
      </c>
      <c r="E436" s="8">
        <v>8500</v>
      </c>
      <c r="F436" s="8">
        <f t="shared" si="17"/>
        <v>17000</v>
      </c>
    </row>
    <row r="437" spans="1:6" s="40" customFormat="1" x14ac:dyDescent="0.2">
      <c r="A437" s="63">
        <v>4</v>
      </c>
      <c r="B437" s="10" t="s">
        <v>98</v>
      </c>
      <c r="C437" s="6" t="s">
        <v>46</v>
      </c>
      <c r="D437" s="6">
        <v>2.5</v>
      </c>
      <c r="E437" s="8">
        <f>8500*1.16</f>
        <v>9860</v>
      </c>
      <c r="F437" s="8">
        <f t="shared" si="17"/>
        <v>24650</v>
      </c>
    </row>
    <row r="438" spans="1:6" s="40" customFormat="1" x14ac:dyDescent="0.2">
      <c r="A438" s="63">
        <v>5</v>
      </c>
      <c r="B438" s="10" t="s">
        <v>68</v>
      </c>
      <c r="C438" s="6" t="s">
        <v>46</v>
      </c>
      <c r="D438" s="6">
        <v>0.5</v>
      </c>
      <c r="E438" s="8">
        <v>4520</v>
      </c>
      <c r="F438" s="8">
        <f t="shared" si="17"/>
        <v>2260</v>
      </c>
    </row>
    <row r="439" spans="1:6" s="40" customFormat="1" x14ac:dyDescent="0.2">
      <c r="A439" s="63">
        <v>6</v>
      </c>
      <c r="B439" s="10" t="s">
        <v>69</v>
      </c>
      <c r="C439" s="6" t="s">
        <v>70</v>
      </c>
      <c r="D439" s="6">
        <v>1</v>
      </c>
      <c r="E439" s="8">
        <v>2200</v>
      </c>
      <c r="F439" s="8">
        <f t="shared" si="17"/>
        <v>2200</v>
      </c>
    </row>
    <row r="440" spans="1:6" s="40" customFormat="1" x14ac:dyDescent="0.2">
      <c r="A440" s="63"/>
      <c r="B440" s="34" t="s">
        <v>71</v>
      </c>
      <c r="C440" s="19"/>
      <c r="D440" s="41"/>
      <c r="E440" s="42"/>
      <c r="F440" s="42"/>
    </row>
    <row r="441" spans="1:6" s="40" customFormat="1" x14ac:dyDescent="0.2">
      <c r="A441" s="63">
        <v>7</v>
      </c>
      <c r="B441" s="10" t="s">
        <v>72</v>
      </c>
      <c r="C441" s="6" t="s">
        <v>46</v>
      </c>
      <c r="D441" s="6">
        <v>0.75</v>
      </c>
      <c r="E441" s="8">
        <v>13000</v>
      </c>
      <c r="F441" s="8">
        <f>+E441*D441</f>
        <v>9750</v>
      </c>
    </row>
    <row r="442" spans="1:6" s="40" customFormat="1" x14ac:dyDescent="0.2">
      <c r="A442" s="63">
        <v>8</v>
      </c>
      <c r="B442" s="10" t="s">
        <v>73</v>
      </c>
      <c r="C442" s="6" t="s">
        <v>74</v>
      </c>
      <c r="D442" s="6">
        <v>1</v>
      </c>
      <c r="E442" s="8">
        <v>18000</v>
      </c>
      <c r="F442" s="8">
        <f>+E442*D442</f>
        <v>18000</v>
      </c>
    </row>
    <row r="443" spans="1:6" s="40" customFormat="1" x14ac:dyDescent="0.2">
      <c r="A443" s="63">
        <v>9</v>
      </c>
      <c r="B443" s="10" t="s">
        <v>75</v>
      </c>
      <c r="C443" s="6" t="s">
        <v>76</v>
      </c>
      <c r="D443" s="6">
        <v>1</v>
      </c>
      <c r="E443" s="8">
        <v>1500</v>
      </c>
      <c r="F443" s="8">
        <f>+E443*D443</f>
        <v>1500</v>
      </c>
    </row>
    <row r="444" spans="1:6" x14ac:dyDescent="0.2">
      <c r="A444" s="17"/>
      <c r="B444" s="10"/>
      <c r="C444" s="6"/>
      <c r="D444" s="6"/>
      <c r="E444" s="8"/>
      <c r="F444" s="12">
        <f>SUM(F434:F443)</f>
        <v>197510</v>
      </c>
    </row>
    <row r="445" spans="1:6" x14ac:dyDescent="0.2">
      <c r="A445" s="54"/>
      <c r="B445" s="4"/>
      <c r="C445" s="2"/>
      <c r="D445" s="2"/>
      <c r="E445" s="3"/>
      <c r="F445" s="13"/>
    </row>
    <row r="446" spans="1:6" ht="11.25" customHeight="1" x14ac:dyDescent="0.2">
      <c r="A446" s="40"/>
      <c r="B446" s="211" t="s">
        <v>94</v>
      </c>
      <c r="C446" s="211"/>
      <c r="D446" s="211"/>
      <c r="E446" s="211"/>
      <c r="F446" s="211"/>
    </row>
    <row r="447" spans="1:6" x14ac:dyDescent="0.2">
      <c r="A447" s="36" t="s">
        <v>0</v>
      </c>
      <c r="B447" s="7" t="s">
        <v>1</v>
      </c>
      <c r="C447" s="36" t="s">
        <v>18</v>
      </c>
      <c r="D447" s="7" t="s">
        <v>2</v>
      </c>
      <c r="E447" s="36" t="s">
        <v>19</v>
      </c>
      <c r="F447" s="7" t="s">
        <v>4</v>
      </c>
    </row>
    <row r="448" spans="1:6" x14ac:dyDescent="0.2">
      <c r="A448" s="37"/>
      <c r="B448" s="34" t="s">
        <v>65</v>
      </c>
      <c r="C448" s="19"/>
      <c r="D448" s="61"/>
      <c r="E448" s="42"/>
      <c r="F448" s="42"/>
    </row>
    <row r="449" spans="1:6" x14ac:dyDescent="0.2">
      <c r="A449" s="63">
        <v>1</v>
      </c>
      <c r="B449" s="10" t="s">
        <v>95</v>
      </c>
      <c r="C449" s="59" t="s">
        <v>74</v>
      </c>
      <c r="D449" s="59">
        <v>1</v>
      </c>
      <c r="E449" s="8">
        <v>4700</v>
      </c>
      <c r="F449" s="8">
        <f>+E449*D449</f>
        <v>4700</v>
      </c>
    </row>
    <row r="450" spans="1:6" x14ac:dyDescent="0.2">
      <c r="A450" s="63">
        <v>2</v>
      </c>
      <c r="B450" s="10" t="s">
        <v>96</v>
      </c>
      <c r="C450" s="59" t="s">
        <v>46</v>
      </c>
      <c r="D450" s="59">
        <v>0.75</v>
      </c>
      <c r="E450" s="8">
        <v>8000</v>
      </c>
      <c r="F450" s="8">
        <f>+E450*D450</f>
        <v>6000</v>
      </c>
    </row>
    <row r="451" spans="1:6" x14ac:dyDescent="0.2">
      <c r="A451" s="63">
        <v>3</v>
      </c>
      <c r="B451" s="10" t="s">
        <v>69</v>
      </c>
      <c r="C451" s="59" t="s">
        <v>70</v>
      </c>
      <c r="D451" s="59">
        <v>1</v>
      </c>
      <c r="E451" s="8">
        <v>200</v>
      </c>
      <c r="F451" s="8">
        <f>+E451*D451</f>
        <v>200</v>
      </c>
    </row>
    <row r="452" spans="1:6" x14ac:dyDescent="0.2">
      <c r="A452" s="37"/>
      <c r="B452" s="34" t="s">
        <v>71</v>
      </c>
      <c r="C452" s="19"/>
      <c r="D452" s="61"/>
      <c r="E452" s="42"/>
      <c r="F452" s="42"/>
    </row>
    <row r="453" spans="1:6" x14ac:dyDescent="0.2">
      <c r="A453" s="63">
        <v>4</v>
      </c>
      <c r="B453" s="10" t="s">
        <v>97</v>
      </c>
      <c r="C453" s="59" t="s">
        <v>74</v>
      </c>
      <c r="D453" s="59">
        <v>1</v>
      </c>
      <c r="E453" s="8">
        <v>2020</v>
      </c>
      <c r="F453" s="8">
        <f>+E453*D453</f>
        <v>2020</v>
      </c>
    </row>
    <row r="454" spans="1:6" x14ac:dyDescent="0.2">
      <c r="A454" s="63">
        <v>5</v>
      </c>
      <c r="B454" s="10" t="s">
        <v>75</v>
      </c>
      <c r="C454" s="59" t="s">
        <v>76</v>
      </c>
      <c r="D454" s="59">
        <v>1</v>
      </c>
      <c r="E454" s="8">
        <v>300</v>
      </c>
      <c r="F454" s="8">
        <f>+E454*D454</f>
        <v>300</v>
      </c>
    </row>
    <row r="455" spans="1:6" x14ac:dyDescent="0.2">
      <c r="A455" s="17"/>
      <c r="B455" s="10"/>
      <c r="C455" s="59"/>
      <c r="D455" s="59"/>
      <c r="E455" s="8"/>
      <c r="F455" s="12">
        <f>SUM(F449:F454)</f>
        <v>13220</v>
      </c>
    </row>
    <row r="456" spans="1:6" x14ac:dyDescent="0.2">
      <c r="A456" s="54"/>
      <c r="B456" s="4"/>
      <c r="C456" s="2"/>
      <c r="D456" s="2"/>
      <c r="E456" s="3"/>
      <c r="F456" s="13"/>
    </row>
    <row r="457" spans="1:6" x14ac:dyDescent="0.2">
      <c r="B457" s="208" t="s">
        <v>333</v>
      </c>
      <c r="C457" s="208"/>
      <c r="D457" s="208"/>
      <c r="E457" s="208"/>
      <c r="F457" s="208"/>
    </row>
    <row r="458" spans="1:6" x14ac:dyDescent="0.2">
      <c r="A458" s="36" t="s">
        <v>0</v>
      </c>
      <c r="B458" s="7" t="s">
        <v>1</v>
      </c>
      <c r="C458" s="36" t="s">
        <v>18</v>
      </c>
      <c r="D458" s="7" t="s">
        <v>2</v>
      </c>
      <c r="E458" s="36" t="s">
        <v>19</v>
      </c>
      <c r="F458" s="7" t="s">
        <v>4</v>
      </c>
    </row>
    <row r="459" spans="1:6" s="40" customFormat="1" x14ac:dyDescent="0.2">
      <c r="A459" s="37"/>
      <c r="B459" s="34" t="s">
        <v>65</v>
      </c>
      <c r="C459" s="19"/>
      <c r="D459" s="61"/>
      <c r="E459" s="42"/>
      <c r="F459" s="42"/>
    </row>
    <row r="460" spans="1:6" s="40" customFormat="1" x14ac:dyDescent="0.2">
      <c r="A460" s="63">
        <v>1</v>
      </c>
      <c r="B460" s="10" t="s">
        <v>339</v>
      </c>
      <c r="C460" s="59" t="s">
        <v>46</v>
      </c>
      <c r="D460" s="59">
        <v>0.33</v>
      </c>
      <c r="E460" s="99">
        <v>32000</v>
      </c>
      <c r="F460" s="8">
        <f t="shared" ref="F460:F466" si="18">+E460*D460</f>
        <v>10560</v>
      </c>
    </row>
    <row r="461" spans="1:6" s="40" customFormat="1" x14ac:dyDescent="0.2">
      <c r="A461" s="63">
        <v>2</v>
      </c>
      <c r="B461" s="10" t="s">
        <v>331</v>
      </c>
      <c r="C461" s="59" t="s">
        <v>46</v>
      </c>
      <c r="D461" s="59">
        <f>20/100</f>
        <v>0.2</v>
      </c>
      <c r="E461" s="8">
        <v>3500</v>
      </c>
      <c r="F461" s="8">
        <f t="shared" si="18"/>
        <v>700</v>
      </c>
    </row>
    <row r="462" spans="1:6" s="40" customFormat="1" x14ac:dyDescent="0.2">
      <c r="A462" s="63">
        <v>3</v>
      </c>
      <c r="B462" s="10" t="s">
        <v>80</v>
      </c>
      <c r="C462" s="59" t="s">
        <v>74</v>
      </c>
      <c r="D462" s="59">
        <v>1</v>
      </c>
      <c r="E462" s="8">
        <v>2500</v>
      </c>
      <c r="F462" s="8">
        <f t="shared" si="18"/>
        <v>2500</v>
      </c>
    </row>
    <row r="463" spans="1:6" s="40" customFormat="1" x14ac:dyDescent="0.2">
      <c r="A463" s="63">
        <v>4</v>
      </c>
      <c r="B463" s="10" t="s">
        <v>338</v>
      </c>
      <c r="C463" s="59" t="s">
        <v>46</v>
      </c>
      <c r="D463" s="59">
        <v>0.3</v>
      </c>
      <c r="E463" s="8">
        <v>3000</v>
      </c>
      <c r="F463" s="8">
        <f t="shared" si="18"/>
        <v>900</v>
      </c>
    </row>
    <row r="464" spans="1:6" s="40" customFormat="1" x14ac:dyDescent="0.2">
      <c r="A464" s="63">
        <v>5</v>
      </c>
      <c r="B464" s="10" t="s">
        <v>85</v>
      </c>
      <c r="C464" s="59" t="s">
        <v>46</v>
      </c>
      <c r="D464" s="59">
        <v>0.8</v>
      </c>
      <c r="E464" s="8">
        <v>16500</v>
      </c>
      <c r="F464" s="8">
        <f t="shared" si="18"/>
        <v>13200</v>
      </c>
    </row>
    <row r="465" spans="1:6" s="40" customFormat="1" x14ac:dyDescent="0.2">
      <c r="A465" s="63">
        <v>6</v>
      </c>
      <c r="B465" s="10" t="s">
        <v>82</v>
      </c>
      <c r="C465" s="59" t="s">
        <v>46</v>
      </c>
      <c r="D465" s="59">
        <v>0.3</v>
      </c>
      <c r="E465" s="8">
        <v>1500</v>
      </c>
      <c r="F465" s="8">
        <f t="shared" si="18"/>
        <v>450</v>
      </c>
    </row>
    <row r="466" spans="1:6" s="40" customFormat="1" x14ac:dyDescent="0.2">
      <c r="A466" s="63">
        <v>7</v>
      </c>
      <c r="B466" s="10" t="s">
        <v>69</v>
      </c>
      <c r="C466" s="59" t="s">
        <v>70</v>
      </c>
      <c r="D466" s="59">
        <v>1</v>
      </c>
      <c r="E466" s="8">
        <v>3500</v>
      </c>
      <c r="F466" s="8">
        <f t="shared" si="18"/>
        <v>3500</v>
      </c>
    </row>
    <row r="467" spans="1:6" s="40" customFormat="1" x14ac:dyDescent="0.2">
      <c r="A467" s="37"/>
      <c r="B467" s="34" t="s">
        <v>71</v>
      </c>
      <c r="C467" s="19"/>
      <c r="D467" s="61"/>
      <c r="E467" s="42"/>
      <c r="F467" s="42"/>
    </row>
    <row r="468" spans="1:6" s="40" customFormat="1" x14ac:dyDescent="0.2">
      <c r="A468" s="63">
        <v>8</v>
      </c>
      <c r="B468" s="10" t="s">
        <v>332</v>
      </c>
      <c r="C468" s="59" t="s">
        <v>74</v>
      </c>
      <c r="D468" s="59">
        <v>1</v>
      </c>
      <c r="E468" s="8">
        <v>6200</v>
      </c>
      <c r="F468" s="8">
        <f>+E468*D468</f>
        <v>6200</v>
      </c>
    </row>
    <row r="469" spans="1:6" s="40" customFormat="1" x14ac:dyDescent="0.2">
      <c r="A469" s="63">
        <v>9</v>
      </c>
      <c r="B469" s="10" t="s">
        <v>75</v>
      </c>
      <c r="C469" s="59" t="s">
        <v>76</v>
      </c>
      <c r="D469" s="59">
        <v>1</v>
      </c>
      <c r="E469" s="8">
        <v>1000</v>
      </c>
      <c r="F469" s="8">
        <f>+E469*D469</f>
        <v>1000</v>
      </c>
    </row>
    <row r="470" spans="1:6" x14ac:dyDescent="0.2">
      <c r="A470" s="17"/>
      <c r="B470" s="10"/>
      <c r="C470" s="59"/>
      <c r="D470" s="59"/>
      <c r="E470" s="8"/>
      <c r="F470" s="12">
        <f>SUM(F460:F469)</f>
        <v>39010</v>
      </c>
    </row>
    <row r="471" spans="1:6" x14ac:dyDescent="0.2">
      <c r="A471" s="54"/>
      <c r="B471" s="4"/>
      <c r="C471" s="2"/>
      <c r="D471" s="2"/>
      <c r="E471" s="3"/>
      <c r="F471" s="13"/>
    </row>
    <row r="472" spans="1:6" x14ac:dyDescent="0.2">
      <c r="A472" s="54"/>
      <c r="B472" s="4"/>
      <c r="C472" s="2"/>
      <c r="D472" s="2"/>
      <c r="E472" s="3"/>
      <c r="F472" s="13"/>
    </row>
    <row r="473" spans="1:6" x14ac:dyDescent="0.2">
      <c r="A473" s="54"/>
      <c r="B473" s="4"/>
      <c r="C473" s="2"/>
      <c r="D473" s="2"/>
      <c r="E473" s="3"/>
      <c r="F473" s="13"/>
    </row>
    <row r="474" spans="1:6" x14ac:dyDescent="0.2">
      <c r="A474" s="54"/>
      <c r="B474" s="4"/>
      <c r="C474" s="2"/>
      <c r="D474" s="2"/>
      <c r="E474" s="3"/>
      <c r="F474" s="13"/>
    </row>
    <row r="475" spans="1:6" x14ac:dyDescent="0.2">
      <c r="A475" s="54"/>
      <c r="B475" s="4"/>
      <c r="C475" s="2"/>
      <c r="D475" s="2"/>
      <c r="E475" s="3"/>
      <c r="F475" s="13"/>
    </row>
    <row r="476" spans="1:6" x14ac:dyDescent="0.2">
      <c r="A476" s="54"/>
      <c r="B476" s="4"/>
      <c r="C476" s="2"/>
      <c r="D476" s="2"/>
      <c r="E476" s="3"/>
      <c r="F476" s="13"/>
    </row>
    <row r="477" spans="1:6" x14ac:dyDescent="0.2">
      <c r="A477" s="54"/>
      <c r="B477" s="4"/>
      <c r="C477" s="2"/>
      <c r="D477" s="2"/>
      <c r="E477" s="3"/>
      <c r="F477" s="13"/>
    </row>
    <row r="479" spans="1:6" x14ac:dyDescent="0.2">
      <c r="B479" s="208" t="s">
        <v>334</v>
      </c>
      <c r="C479" s="208"/>
      <c r="D479" s="208"/>
      <c r="E479" s="208"/>
      <c r="F479" s="208"/>
    </row>
    <row r="480" spans="1:6" x14ac:dyDescent="0.2">
      <c r="A480" s="36" t="s">
        <v>0</v>
      </c>
      <c r="B480" s="7" t="s">
        <v>1</v>
      </c>
      <c r="C480" s="36" t="s">
        <v>18</v>
      </c>
      <c r="D480" s="7" t="s">
        <v>2</v>
      </c>
      <c r="E480" s="36" t="s">
        <v>19</v>
      </c>
      <c r="F480" s="7" t="s">
        <v>4</v>
      </c>
    </row>
    <row r="481" spans="1:6" s="40" customFormat="1" x14ac:dyDescent="0.2">
      <c r="A481" s="37"/>
      <c r="B481" s="34" t="s">
        <v>65</v>
      </c>
      <c r="C481" s="19"/>
      <c r="D481" s="61"/>
      <c r="E481" s="42"/>
      <c r="F481" s="42"/>
    </row>
    <row r="482" spans="1:6" s="40" customFormat="1" x14ac:dyDescent="0.2">
      <c r="A482" s="63">
        <v>1</v>
      </c>
      <c r="B482" s="10" t="s">
        <v>335</v>
      </c>
      <c r="C482" s="59" t="s">
        <v>46</v>
      </c>
      <c r="D482" s="59">
        <v>0.33</v>
      </c>
      <c r="E482" s="99">
        <v>42000</v>
      </c>
      <c r="F482" s="8">
        <f t="shared" ref="F482:F488" si="19">+E482*D482</f>
        <v>13860</v>
      </c>
    </row>
    <row r="483" spans="1:6" s="40" customFormat="1" x14ac:dyDescent="0.2">
      <c r="A483" s="63">
        <v>2</v>
      </c>
      <c r="B483" s="10" t="s">
        <v>336</v>
      </c>
      <c r="C483" s="59" t="s">
        <v>46</v>
      </c>
      <c r="D483" s="59">
        <f>20/100</f>
        <v>0.2</v>
      </c>
      <c r="E483" s="99">
        <v>3600</v>
      </c>
      <c r="F483" s="8">
        <f t="shared" si="19"/>
        <v>720</v>
      </c>
    </row>
    <row r="484" spans="1:6" s="40" customFormat="1" x14ac:dyDescent="0.2">
      <c r="A484" s="63">
        <v>3</v>
      </c>
      <c r="B484" s="10" t="s">
        <v>337</v>
      </c>
      <c r="C484" s="59" t="s">
        <v>46</v>
      </c>
      <c r="D484" s="59">
        <v>1</v>
      </c>
      <c r="E484" s="99">
        <v>3600</v>
      </c>
      <c r="F484" s="8">
        <f t="shared" si="19"/>
        <v>3600</v>
      </c>
    </row>
    <row r="485" spans="1:6" s="40" customFormat="1" x14ac:dyDescent="0.2">
      <c r="A485" s="63">
        <v>4</v>
      </c>
      <c r="B485" s="10" t="s">
        <v>80</v>
      </c>
      <c r="C485" s="59" t="s">
        <v>74</v>
      </c>
      <c r="D485" s="59">
        <v>1</v>
      </c>
      <c r="E485" s="8">
        <v>2500</v>
      </c>
      <c r="F485" s="8">
        <f t="shared" si="19"/>
        <v>2500</v>
      </c>
    </row>
    <row r="486" spans="1:6" s="40" customFormat="1" x14ac:dyDescent="0.2">
      <c r="A486" s="63">
        <v>5</v>
      </c>
      <c r="B486" s="10" t="s">
        <v>85</v>
      </c>
      <c r="C486" s="59" t="s">
        <v>46</v>
      </c>
      <c r="D486" s="59">
        <v>0.8</v>
      </c>
      <c r="E486" s="8">
        <v>16500</v>
      </c>
      <c r="F486" s="8">
        <f t="shared" si="19"/>
        <v>13200</v>
      </c>
    </row>
    <row r="487" spans="1:6" s="40" customFormat="1" x14ac:dyDescent="0.2">
      <c r="A487" s="63">
        <v>6</v>
      </c>
      <c r="B487" s="10" t="s">
        <v>90</v>
      </c>
      <c r="C487" s="59" t="s">
        <v>46</v>
      </c>
      <c r="D487" s="59">
        <v>0.3</v>
      </c>
      <c r="E487" s="8">
        <v>1810</v>
      </c>
      <c r="F487" s="8">
        <f t="shared" si="19"/>
        <v>543</v>
      </c>
    </row>
    <row r="488" spans="1:6" s="40" customFormat="1" x14ac:dyDescent="0.2">
      <c r="A488" s="63">
        <v>7</v>
      </c>
      <c r="B488" s="10" t="s">
        <v>69</v>
      </c>
      <c r="C488" s="59" t="s">
        <v>70</v>
      </c>
      <c r="D488" s="59">
        <v>1</v>
      </c>
      <c r="E488" s="8">
        <v>2000</v>
      </c>
      <c r="F488" s="8">
        <f t="shared" si="19"/>
        <v>2000</v>
      </c>
    </row>
    <row r="489" spans="1:6" s="40" customFormat="1" x14ac:dyDescent="0.2">
      <c r="A489" s="37"/>
      <c r="B489" s="34" t="s">
        <v>71</v>
      </c>
      <c r="C489" s="19"/>
      <c r="D489" s="61"/>
      <c r="E489" s="42"/>
      <c r="F489" s="42"/>
    </row>
    <row r="490" spans="1:6" s="40" customFormat="1" x14ac:dyDescent="0.2">
      <c r="A490" s="63">
        <v>8</v>
      </c>
      <c r="B490" s="10" t="s">
        <v>84</v>
      </c>
      <c r="C490" s="59" t="s">
        <v>74</v>
      </c>
      <c r="D490" s="59">
        <v>1</v>
      </c>
      <c r="E490" s="8">
        <v>6950</v>
      </c>
      <c r="F490" s="8">
        <f>+E490*D490</f>
        <v>6950</v>
      </c>
    </row>
    <row r="491" spans="1:6" s="40" customFormat="1" x14ac:dyDescent="0.2">
      <c r="A491" s="63">
        <v>9</v>
      </c>
      <c r="B491" s="10" t="s">
        <v>75</v>
      </c>
      <c r="C491" s="59" t="s">
        <v>76</v>
      </c>
      <c r="D491" s="59">
        <v>1</v>
      </c>
      <c r="E491" s="8">
        <v>1100</v>
      </c>
      <c r="F491" s="8">
        <f>+E491*D491</f>
        <v>1100</v>
      </c>
    </row>
    <row r="492" spans="1:6" x14ac:dyDescent="0.2">
      <c r="A492" s="17"/>
      <c r="B492" s="10"/>
      <c r="C492" s="59"/>
      <c r="D492" s="59"/>
      <c r="E492" s="8"/>
      <c r="F492" s="12">
        <f>SUM(F482:F491)</f>
        <v>44473</v>
      </c>
    </row>
    <row r="493" spans="1:6" s="40" customFormat="1" x14ac:dyDescent="0.2">
      <c r="A493" s="53"/>
      <c r="B493" s="21"/>
      <c r="C493" s="20"/>
      <c r="D493" s="20"/>
      <c r="E493" s="22"/>
      <c r="F493" s="13"/>
    </row>
    <row r="494" spans="1:6" s="40" customFormat="1" ht="12" customHeight="1" x14ac:dyDescent="0.2">
      <c r="B494" s="208" t="s">
        <v>746</v>
      </c>
      <c r="C494" s="208"/>
      <c r="D494" s="208"/>
      <c r="E494" s="208"/>
      <c r="F494" s="208"/>
    </row>
    <row r="495" spans="1:6" x14ac:dyDescent="0.2">
      <c r="A495" s="36" t="s">
        <v>0</v>
      </c>
      <c r="B495" s="7" t="s">
        <v>1</v>
      </c>
      <c r="C495" s="36" t="s">
        <v>18</v>
      </c>
      <c r="D495" s="7" t="s">
        <v>2</v>
      </c>
      <c r="E495" s="36" t="s">
        <v>19</v>
      </c>
      <c r="F495" s="7" t="s">
        <v>4</v>
      </c>
    </row>
    <row r="496" spans="1:6" s="40" customFormat="1" x14ac:dyDescent="0.2">
      <c r="A496" s="37"/>
      <c r="B496" s="34" t="s">
        <v>65</v>
      </c>
      <c r="C496" s="19"/>
      <c r="D496" s="61"/>
      <c r="E496" s="42"/>
      <c r="F496" s="42"/>
    </row>
    <row r="497" spans="1:6" s="40" customFormat="1" x14ac:dyDescent="0.2">
      <c r="A497" s="63">
        <v>1</v>
      </c>
      <c r="B497" s="10" t="s">
        <v>747</v>
      </c>
      <c r="C497" s="59" t="s">
        <v>46</v>
      </c>
      <c r="D497" s="59">
        <v>1</v>
      </c>
      <c r="E497" s="99">
        <v>90000</v>
      </c>
      <c r="F497" s="8">
        <f>+E497*D497</f>
        <v>90000</v>
      </c>
    </row>
    <row r="498" spans="1:6" s="40" customFormat="1" x14ac:dyDescent="0.2">
      <c r="A498" s="63">
        <v>2</v>
      </c>
      <c r="B498" s="10" t="s">
        <v>66</v>
      </c>
      <c r="C498" s="59" t="s">
        <v>46</v>
      </c>
      <c r="D498" s="59">
        <v>0.75</v>
      </c>
      <c r="E498" s="8">
        <v>16200</v>
      </c>
      <c r="F498" s="8">
        <f>+E498*D498</f>
        <v>12150</v>
      </c>
    </row>
    <row r="499" spans="1:6" s="40" customFormat="1" x14ac:dyDescent="0.2">
      <c r="A499" s="63">
        <v>3</v>
      </c>
      <c r="B499" s="10" t="s">
        <v>340</v>
      </c>
      <c r="C499" s="59" t="s">
        <v>46</v>
      </c>
      <c r="D499" s="59">
        <v>0.8</v>
      </c>
      <c r="E499" s="8">
        <f>+E497*0.7</f>
        <v>62999.999999999993</v>
      </c>
      <c r="F499" s="8">
        <f>+E499*D499</f>
        <v>50400</v>
      </c>
    </row>
    <row r="500" spans="1:6" s="40" customFormat="1" x14ac:dyDescent="0.2">
      <c r="A500" s="63">
        <v>4</v>
      </c>
      <c r="B500" s="10" t="s">
        <v>69</v>
      </c>
      <c r="C500" s="59" t="s">
        <v>70</v>
      </c>
      <c r="D500" s="59">
        <v>1</v>
      </c>
      <c r="E500" s="8">
        <v>3500</v>
      </c>
      <c r="F500" s="8">
        <f>+E500*D500</f>
        <v>3500</v>
      </c>
    </row>
    <row r="501" spans="1:6" s="40" customFormat="1" x14ac:dyDescent="0.2">
      <c r="A501" s="37"/>
      <c r="B501" s="34" t="s">
        <v>71</v>
      </c>
      <c r="C501" s="19"/>
      <c r="D501" s="61"/>
      <c r="E501" s="42"/>
      <c r="F501" s="42"/>
    </row>
    <row r="502" spans="1:6" s="40" customFormat="1" x14ac:dyDescent="0.2">
      <c r="A502" s="63">
        <v>5</v>
      </c>
      <c r="B502" s="10" t="s">
        <v>72</v>
      </c>
      <c r="C502" s="59" t="s">
        <v>46</v>
      </c>
      <c r="D502" s="59">
        <v>0.75</v>
      </c>
      <c r="E502" s="8">
        <v>12000</v>
      </c>
      <c r="F502" s="8">
        <f>+E502*D502</f>
        <v>9000</v>
      </c>
    </row>
    <row r="503" spans="1:6" s="40" customFormat="1" x14ac:dyDescent="0.2">
      <c r="A503" s="63">
        <v>6</v>
      </c>
      <c r="B503" s="10" t="s">
        <v>341</v>
      </c>
      <c r="C503" s="59" t="s">
        <v>46</v>
      </c>
      <c r="D503" s="59">
        <v>1</v>
      </c>
      <c r="E503" s="8">
        <v>25000</v>
      </c>
      <c r="F503" s="8">
        <f>+E503*D503</f>
        <v>25000</v>
      </c>
    </row>
    <row r="504" spans="1:6" s="40" customFormat="1" x14ac:dyDescent="0.2">
      <c r="A504" s="63">
        <v>7</v>
      </c>
      <c r="B504" s="10" t="s">
        <v>75</v>
      </c>
      <c r="C504" s="59" t="s">
        <v>76</v>
      </c>
      <c r="D504" s="59">
        <v>1</v>
      </c>
      <c r="E504" s="8">
        <v>2000</v>
      </c>
      <c r="F504" s="8">
        <f>+E504*D504</f>
        <v>2000</v>
      </c>
    </row>
    <row r="505" spans="1:6" x14ac:dyDescent="0.2">
      <c r="A505" s="17"/>
      <c r="B505" s="10"/>
      <c r="C505" s="59"/>
      <c r="D505" s="59"/>
      <c r="E505" s="8"/>
      <c r="F505" s="12">
        <f>SUM(F497:F504)</f>
        <v>192050</v>
      </c>
    </row>
    <row r="506" spans="1:6" s="40" customFormat="1" x14ac:dyDescent="0.2">
      <c r="A506" s="53"/>
      <c r="B506" s="21"/>
      <c r="C506" s="20"/>
      <c r="D506" s="20"/>
      <c r="E506" s="22"/>
      <c r="F506" s="13"/>
    </row>
    <row r="508" spans="1:6" s="54" customFormat="1" x14ac:dyDescent="0.2">
      <c r="B508" s="64" t="s">
        <v>47</v>
      </c>
    </row>
    <row r="509" spans="1:6" s="40" customFormat="1" ht="10.5" customHeight="1" x14ac:dyDescent="0.2"/>
    <row r="510" spans="1:6" s="40" customFormat="1" ht="32.25" customHeight="1" x14ac:dyDescent="0.2">
      <c r="A510" s="52"/>
      <c r="B510" s="208" t="s">
        <v>56</v>
      </c>
      <c r="C510" s="208"/>
      <c r="D510" s="208"/>
      <c r="E510" s="208"/>
      <c r="F510" s="208"/>
    </row>
    <row r="511" spans="1:6" s="40" customFormat="1" x14ac:dyDescent="0.2">
      <c r="A511" s="37"/>
      <c r="B511" s="38" t="s">
        <v>1</v>
      </c>
      <c r="C511" s="38" t="s">
        <v>62</v>
      </c>
      <c r="D511" s="38" t="s">
        <v>2</v>
      </c>
      <c r="E511" s="39" t="s">
        <v>63</v>
      </c>
      <c r="F511" s="39" t="s">
        <v>64</v>
      </c>
    </row>
    <row r="512" spans="1:6" s="40" customFormat="1" x14ac:dyDescent="0.2">
      <c r="A512" s="37"/>
      <c r="B512" s="34" t="s">
        <v>65</v>
      </c>
      <c r="C512" s="19"/>
      <c r="D512" s="41"/>
      <c r="E512" s="42"/>
      <c r="F512" s="42"/>
    </row>
    <row r="513" spans="1:6" s="40" customFormat="1" x14ac:dyDescent="0.2">
      <c r="A513" s="63">
        <v>1</v>
      </c>
      <c r="B513" s="10" t="s">
        <v>122</v>
      </c>
      <c r="C513" s="59" t="s">
        <v>46</v>
      </c>
      <c r="D513" s="6">
        <v>1</v>
      </c>
      <c r="E513" s="99">
        <v>13000</v>
      </c>
      <c r="F513" s="8">
        <f t="shared" ref="F513:F521" si="20">+E513*D513</f>
        <v>13000</v>
      </c>
    </row>
    <row r="514" spans="1:6" s="40" customFormat="1" x14ac:dyDescent="0.2">
      <c r="A514" s="63">
        <v>2</v>
      </c>
      <c r="B514" s="10" t="s">
        <v>124</v>
      </c>
      <c r="C514" s="59" t="s">
        <v>46</v>
      </c>
      <c r="D514" s="6">
        <v>0.5</v>
      </c>
      <c r="E514" s="99">
        <v>2000</v>
      </c>
      <c r="F514" s="8">
        <f t="shared" si="20"/>
        <v>1000</v>
      </c>
    </row>
    <row r="515" spans="1:6" s="40" customFormat="1" x14ac:dyDescent="0.2">
      <c r="A515" s="63">
        <v>3</v>
      </c>
      <c r="B515" s="10" t="s">
        <v>125</v>
      </c>
      <c r="C515" s="59" t="s">
        <v>46</v>
      </c>
      <c r="D515" s="6">
        <v>2</v>
      </c>
      <c r="E515" s="99">
        <v>950</v>
      </c>
      <c r="F515" s="8">
        <f t="shared" si="20"/>
        <v>1900</v>
      </c>
    </row>
    <row r="516" spans="1:6" s="40" customFormat="1" x14ac:dyDescent="0.2">
      <c r="A516" s="63">
        <v>4</v>
      </c>
      <c r="B516" s="10" t="s">
        <v>126</v>
      </c>
      <c r="C516" s="59" t="s">
        <v>46</v>
      </c>
      <c r="D516" s="6">
        <v>1.8</v>
      </c>
      <c r="E516" s="99">
        <v>900</v>
      </c>
      <c r="F516" s="8">
        <f t="shared" si="20"/>
        <v>1620</v>
      </c>
    </row>
    <row r="517" spans="1:6" s="40" customFormat="1" x14ac:dyDescent="0.2">
      <c r="A517" s="63">
        <v>5</v>
      </c>
      <c r="B517" s="10" t="s">
        <v>108</v>
      </c>
      <c r="C517" s="6" t="s">
        <v>109</v>
      </c>
      <c r="D517" s="6">
        <v>18</v>
      </c>
      <c r="E517" s="99">
        <v>1300</v>
      </c>
      <c r="F517" s="8">
        <f t="shared" si="20"/>
        <v>23400</v>
      </c>
    </row>
    <row r="518" spans="1:6" s="40" customFormat="1" x14ac:dyDescent="0.2">
      <c r="A518" s="63">
        <v>6</v>
      </c>
      <c r="B518" s="10" t="s">
        <v>342</v>
      </c>
      <c r="C518" s="6" t="s">
        <v>46</v>
      </c>
      <c r="D518" s="6">
        <v>1</v>
      </c>
      <c r="E518" s="8">
        <v>2000</v>
      </c>
      <c r="F518" s="8">
        <f t="shared" si="20"/>
        <v>2000</v>
      </c>
    </row>
    <row r="519" spans="1:6" s="40" customFormat="1" x14ac:dyDescent="0.2">
      <c r="A519" s="63">
        <v>7</v>
      </c>
      <c r="B519" s="10" t="s">
        <v>110</v>
      </c>
      <c r="C519" s="6" t="s">
        <v>46</v>
      </c>
      <c r="D519" s="6">
        <v>7.0000000000000007E-2</v>
      </c>
      <c r="E519" s="8">
        <v>13500</v>
      </c>
      <c r="F519" s="8">
        <f t="shared" si="20"/>
        <v>945.00000000000011</v>
      </c>
    </row>
    <row r="520" spans="1:6" s="40" customFormat="1" x14ac:dyDescent="0.2">
      <c r="A520" s="63">
        <v>8</v>
      </c>
      <c r="B520" s="10" t="s">
        <v>111</v>
      </c>
      <c r="C520" s="6" t="s">
        <v>46</v>
      </c>
      <c r="D520" s="6">
        <v>6</v>
      </c>
      <c r="E520" s="8">
        <v>800</v>
      </c>
      <c r="F520" s="8">
        <f t="shared" si="20"/>
        <v>4800</v>
      </c>
    </row>
    <row r="521" spans="1:6" s="40" customFormat="1" x14ac:dyDescent="0.2">
      <c r="A521" s="63">
        <v>9</v>
      </c>
      <c r="B521" s="10" t="s">
        <v>69</v>
      </c>
      <c r="C521" s="6" t="s">
        <v>70</v>
      </c>
      <c r="D521" s="6">
        <v>1</v>
      </c>
      <c r="E521" s="8">
        <v>2500</v>
      </c>
      <c r="F521" s="8">
        <f t="shared" si="20"/>
        <v>2500</v>
      </c>
    </row>
    <row r="522" spans="1:6" s="40" customFormat="1" x14ac:dyDescent="0.2">
      <c r="A522" s="37"/>
      <c r="B522" s="34" t="s">
        <v>71</v>
      </c>
      <c r="C522" s="19"/>
      <c r="D522" s="41"/>
      <c r="E522" s="42"/>
      <c r="F522" s="42"/>
    </row>
    <row r="523" spans="1:6" s="40" customFormat="1" x14ac:dyDescent="0.2">
      <c r="A523" s="63">
        <v>10</v>
      </c>
      <c r="B523" s="10" t="s">
        <v>112</v>
      </c>
      <c r="C523" s="6" t="s">
        <v>15</v>
      </c>
      <c r="D523" s="6">
        <v>1</v>
      </c>
      <c r="E523" s="8">
        <v>28000</v>
      </c>
      <c r="F523" s="8">
        <f>+E523*D523</f>
        <v>28000</v>
      </c>
    </row>
    <row r="524" spans="1:6" s="40" customFormat="1" x14ac:dyDescent="0.2">
      <c r="A524" s="63">
        <v>11</v>
      </c>
      <c r="B524" s="10" t="s">
        <v>75</v>
      </c>
      <c r="C524" s="6" t="s">
        <v>76</v>
      </c>
      <c r="D524" s="6">
        <v>1</v>
      </c>
      <c r="E524" s="8">
        <v>1500</v>
      </c>
      <c r="F524" s="8">
        <f>+E524*D524</f>
        <v>1500</v>
      </c>
    </row>
    <row r="525" spans="1:6" x14ac:dyDescent="0.2">
      <c r="A525" s="17"/>
      <c r="B525" s="10"/>
      <c r="C525" s="6"/>
      <c r="D525" s="6"/>
      <c r="E525" s="8"/>
      <c r="F525" s="12">
        <f>SUM(F513:F524)</f>
        <v>80665</v>
      </c>
    </row>
    <row r="526" spans="1:6" x14ac:dyDescent="0.2">
      <c r="A526" s="54"/>
      <c r="B526" s="4"/>
      <c r="C526" s="2"/>
      <c r="D526" s="2"/>
      <c r="E526" s="3"/>
      <c r="F526" s="13"/>
    </row>
    <row r="527" spans="1:6" x14ac:dyDescent="0.2">
      <c r="A527" s="54"/>
      <c r="B527" s="4"/>
      <c r="C527" s="2"/>
      <c r="D527" s="2"/>
      <c r="E527" s="3"/>
      <c r="F527" s="13"/>
    </row>
    <row r="528" spans="1:6" x14ac:dyDescent="0.2">
      <c r="A528" s="54"/>
      <c r="B528" s="4"/>
      <c r="C528" s="2"/>
      <c r="D528" s="2"/>
      <c r="E528" s="3"/>
      <c r="F528" s="13"/>
    </row>
    <row r="529" spans="1:6" x14ac:dyDescent="0.2">
      <c r="A529" s="54"/>
      <c r="B529" s="4"/>
      <c r="C529" s="2"/>
      <c r="D529" s="2"/>
      <c r="E529" s="3"/>
      <c r="F529" s="13"/>
    </row>
    <row r="530" spans="1:6" x14ac:dyDescent="0.2">
      <c r="A530" s="54"/>
      <c r="B530" s="4"/>
      <c r="C530" s="2"/>
      <c r="D530" s="2"/>
      <c r="E530" s="3"/>
      <c r="F530" s="13"/>
    </row>
    <row r="531" spans="1:6" x14ac:dyDescent="0.2">
      <c r="A531" s="54"/>
      <c r="B531" s="4"/>
      <c r="C531" s="2"/>
      <c r="D531" s="2"/>
      <c r="E531" s="3"/>
      <c r="F531" s="13"/>
    </row>
    <row r="532" spans="1:6" x14ac:dyDescent="0.2">
      <c r="A532" s="54"/>
      <c r="B532" s="4"/>
      <c r="C532" s="2"/>
      <c r="D532" s="2"/>
      <c r="E532" s="3"/>
      <c r="F532" s="13"/>
    </row>
    <row r="533" spans="1:6" x14ac:dyDescent="0.2">
      <c r="A533" s="54"/>
      <c r="B533" s="4"/>
      <c r="C533" s="2"/>
      <c r="D533" s="2"/>
      <c r="E533" s="3"/>
      <c r="F533" s="13"/>
    </row>
    <row r="534" spans="1:6" x14ac:dyDescent="0.2">
      <c r="A534" s="54"/>
      <c r="B534" s="4"/>
      <c r="C534" s="2"/>
      <c r="D534" s="2"/>
      <c r="E534" s="3"/>
      <c r="F534" s="13"/>
    </row>
    <row r="535" spans="1:6" x14ac:dyDescent="0.2">
      <c r="A535" s="54"/>
      <c r="B535" s="4"/>
      <c r="C535" s="2"/>
      <c r="D535" s="2"/>
      <c r="E535" s="3"/>
      <c r="F535" s="13"/>
    </row>
    <row r="536" spans="1:6" x14ac:dyDescent="0.2">
      <c r="A536" s="54"/>
      <c r="B536" s="4"/>
      <c r="C536" s="2"/>
      <c r="D536" s="2"/>
      <c r="E536" s="3"/>
      <c r="F536" s="13"/>
    </row>
    <row r="538" spans="1:6" s="40" customFormat="1" ht="22.5" customHeight="1" x14ac:dyDescent="0.2">
      <c r="A538" s="52"/>
      <c r="B538" s="209" t="s">
        <v>57</v>
      </c>
      <c r="C538" s="209"/>
      <c r="D538" s="209"/>
      <c r="E538" s="209"/>
      <c r="F538" s="209"/>
    </row>
    <row r="539" spans="1:6" s="40" customFormat="1" x14ac:dyDescent="0.2">
      <c r="A539" s="37"/>
      <c r="B539" s="38" t="s">
        <v>1</v>
      </c>
      <c r="C539" s="38" t="s">
        <v>62</v>
      </c>
      <c r="D539" s="38" t="s">
        <v>2</v>
      </c>
      <c r="E539" s="39" t="s">
        <v>63</v>
      </c>
      <c r="F539" s="39" t="s">
        <v>64</v>
      </c>
    </row>
    <row r="540" spans="1:6" s="40" customFormat="1" x14ac:dyDescent="0.2">
      <c r="A540" s="37"/>
      <c r="B540" s="34" t="s">
        <v>65</v>
      </c>
      <c r="C540" s="19"/>
      <c r="D540" s="41"/>
      <c r="E540" s="42"/>
      <c r="F540" s="42"/>
    </row>
    <row r="541" spans="1:6" s="40" customFormat="1" x14ac:dyDescent="0.2">
      <c r="A541" s="63">
        <v>1</v>
      </c>
      <c r="B541" s="10" t="s">
        <v>122</v>
      </c>
      <c r="C541" s="59" t="s">
        <v>46</v>
      </c>
      <c r="D541" s="6">
        <v>2</v>
      </c>
      <c r="E541" s="99">
        <v>13000</v>
      </c>
      <c r="F541" s="8">
        <f t="shared" ref="F541:F550" si="21">+E541*D541</f>
        <v>26000</v>
      </c>
    </row>
    <row r="542" spans="1:6" s="40" customFormat="1" x14ac:dyDescent="0.2">
      <c r="A542" s="63">
        <v>2</v>
      </c>
      <c r="B542" s="10" t="s">
        <v>124</v>
      </c>
      <c r="C542" s="59" t="s">
        <v>46</v>
      </c>
      <c r="D542" s="6">
        <v>2</v>
      </c>
      <c r="E542" s="99">
        <v>2000</v>
      </c>
      <c r="F542" s="8">
        <f t="shared" si="21"/>
        <v>4000</v>
      </c>
    </row>
    <row r="543" spans="1:6" s="40" customFormat="1" x14ac:dyDescent="0.2">
      <c r="A543" s="63">
        <v>3</v>
      </c>
      <c r="B543" s="10" t="s">
        <v>125</v>
      </c>
      <c r="C543" s="59" t="s">
        <v>46</v>
      </c>
      <c r="D543" s="6">
        <v>6</v>
      </c>
      <c r="E543" s="99">
        <v>950</v>
      </c>
      <c r="F543" s="8">
        <f t="shared" si="21"/>
        <v>5700</v>
      </c>
    </row>
    <row r="544" spans="1:6" s="40" customFormat="1" x14ac:dyDescent="0.2">
      <c r="A544" s="63">
        <v>4</v>
      </c>
      <c r="B544" s="10" t="s">
        <v>126</v>
      </c>
      <c r="C544" s="59" t="s">
        <v>46</v>
      </c>
      <c r="D544" s="6">
        <v>2</v>
      </c>
      <c r="E544" s="99">
        <v>900</v>
      </c>
      <c r="F544" s="8">
        <f t="shared" si="21"/>
        <v>1800</v>
      </c>
    </row>
    <row r="545" spans="1:6" s="40" customFormat="1" x14ac:dyDescent="0.2">
      <c r="A545" s="63">
        <v>5</v>
      </c>
      <c r="B545" s="10" t="s">
        <v>108</v>
      </c>
      <c r="C545" s="6" t="s">
        <v>109</v>
      </c>
      <c r="D545" s="6">
        <v>12</v>
      </c>
      <c r="E545" s="8">
        <v>1300</v>
      </c>
      <c r="F545" s="8">
        <f t="shared" si="21"/>
        <v>15600</v>
      </c>
    </row>
    <row r="546" spans="1:6" s="40" customFormat="1" x14ac:dyDescent="0.2">
      <c r="A546" s="63">
        <v>6</v>
      </c>
      <c r="B546" s="10" t="s">
        <v>127</v>
      </c>
      <c r="C546" s="6" t="s">
        <v>46</v>
      </c>
      <c r="D546" s="6">
        <v>1</v>
      </c>
      <c r="E546" s="8">
        <v>2000</v>
      </c>
      <c r="F546" s="8">
        <f t="shared" si="21"/>
        <v>2000</v>
      </c>
    </row>
    <row r="547" spans="1:6" s="40" customFormat="1" x14ac:dyDescent="0.2">
      <c r="A547" s="63">
        <v>7</v>
      </c>
      <c r="B547" s="10" t="s">
        <v>110</v>
      </c>
      <c r="C547" s="6" t="s">
        <v>46</v>
      </c>
      <c r="D547" s="6">
        <v>7.0000000000000007E-2</v>
      </c>
      <c r="E547" s="8">
        <v>13500</v>
      </c>
      <c r="F547" s="8">
        <f t="shared" si="21"/>
        <v>945.00000000000011</v>
      </c>
    </row>
    <row r="548" spans="1:6" s="40" customFormat="1" x14ac:dyDescent="0.2">
      <c r="A548" s="63">
        <v>8</v>
      </c>
      <c r="B548" s="10" t="s">
        <v>748</v>
      </c>
      <c r="C548" s="6" t="s">
        <v>46</v>
      </c>
      <c r="D548" s="6">
        <v>3</v>
      </c>
      <c r="E548" s="8">
        <v>16500</v>
      </c>
      <c r="F548" s="8">
        <f t="shared" si="21"/>
        <v>49500</v>
      </c>
    </row>
    <row r="549" spans="1:6" s="40" customFormat="1" x14ac:dyDescent="0.2">
      <c r="A549" s="63">
        <v>9</v>
      </c>
      <c r="B549" s="10" t="s">
        <v>111</v>
      </c>
      <c r="C549" s="6" t="s">
        <v>46</v>
      </c>
      <c r="D549" s="6">
        <v>6</v>
      </c>
      <c r="E549" s="8">
        <v>800</v>
      </c>
      <c r="F549" s="8">
        <f t="shared" si="21"/>
        <v>4800</v>
      </c>
    </row>
    <row r="550" spans="1:6" s="40" customFormat="1" x14ac:dyDescent="0.2">
      <c r="A550" s="63">
        <v>10</v>
      </c>
      <c r="B550" s="10" t="s">
        <v>69</v>
      </c>
      <c r="C550" s="6" t="s">
        <v>70</v>
      </c>
      <c r="D550" s="6">
        <v>1</v>
      </c>
      <c r="E550" s="8">
        <v>1600</v>
      </c>
      <c r="F550" s="8">
        <f t="shared" si="21"/>
        <v>1600</v>
      </c>
    </row>
    <row r="551" spans="1:6" s="40" customFormat="1" x14ac:dyDescent="0.2">
      <c r="A551" s="63"/>
      <c r="B551" s="34" t="s">
        <v>71</v>
      </c>
      <c r="C551" s="19"/>
      <c r="D551" s="41"/>
      <c r="E551" s="42"/>
      <c r="F551" s="42"/>
    </row>
    <row r="552" spans="1:6" s="40" customFormat="1" x14ac:dyDescent="0.2">
      <c r="A552" s="63">
        <v>11</v>
      </c>
      <c r="B552" s="10" t="s">
        <v>112</v>
      </c>
      <c r="C552" s="6" t="s">
        <v>15</v>
      </c>
      <c r="D552" s="6">
        <v>1</v>
      </c>
      <c r="E552" s="8">
        <v>28000</v>
      </c>
      <c r="F552" s="8">
        <f>+E552*D552</f>
        <v>28000</v>
      </c>
    </row>
    <row r="553" spans="1:6" s="40" customFormat="1" x14ac:dyDescent="0.2">
      <c r="A553" s="63">
        <v>12</v>
      </c>
      <c r="B553" s="10" t="s">
        <v>75</v>
      </c>
      <c r="C553" s="6" t="s">
        <v>76</v>
      </c>
      <c r="D553" s="6">
        <v>1</v>
      </c>
      <c r="E553" s="8">
        <v>1500</v>
      </c>
      <c r="F553" s="8">
        <f>+E553*D553</f>
        <v>1500</v>
      </c>
    </row>
    <row r="554" spans="1:6" x14ac:dyDescent="0.2">
      <c r="A554" s="17"/>
      <c r="B554" s="10"/>
      <c r="C554" s="6"/>
      <c r="D554" s="6"/>
      <c r="E554" s="8"/>
      <c r="F554" s="12">
        <f>SUM(F541:F553)</f>
        <v>141445</v>
      </c>
    </row>
    <row r="556" spans="1:6" s="40" customFormat="1" ht="22.5" customHeight="1" x14ac:dyDescent="0.2">
      <c r="A556" s="52"/>
      <c r="B556" s="208" t="s">
        <v>345</v>
      </c>
      <c r="C556" s="208"/>
      <c r="D556" s="208"/>
      <c r="E556" s="208"/>
      <c r="F556" s="208"/>
    </row>
    <row r="557" spans="1:6" s="40" customFormat="1" x14ac:dyDescent="0.2">
      <c r="A557" s="37"/>
      <c r="B557" s="38" t="s">
        <v>1</v>
      </c>
      <c r="C557" s="38" t="s">
        <v>62</v>
      </c>
      <c r="D557" s="38" t="s">
        <v>2</v>
      </c>
      <c r="E557" s="39" t="s">
        <v>63</v>
      </c>
      <c r="F557" s="39" t="s">
        <v>64</v>
      </c>
    </row>
    <row r="558" spans="1:6" s="40" customFormat="1" x14ac:dyDescent="0.2">
      <c r="A558" s="37"/>
      <c r="B558" s="34" t="s">
        <v>65</v>
      </c>
      <c r="C558" s="19"/>
      <c r="D558" s="41"/>
      <c r="E558" s="42"/>
      <c r="F558" s="42"/>
    </row>
    <row r="559" spans="1:6" s="40" customFormat="1" x14ac:dyDescent="0.2">
      <c r="A559" s="63">
        <v>1</v>
      </c>
      <c r="B559" s="10" t="s">
        <v>122</v>
      </c>
      <c r="C559" s="6" t="s">
        <v>123</v>
      </c>
      <c r="D559" s="6">
        <v>1.2</v>
      </c>
      <c r="E559" s="99">
        <v>13000</v>
      </c>
      <c r="F559" s="8">
        <f t="shared" ref="F559:F567" si="22">+E559*D559</f>
        <v>15600</v>
      </c>
    </row>
    <row r="560" spans="1:6" s="40" customFormat="1" x14ac:dyDescent="0.2">
      <c r="A560" s="63">
        <v>2</v>
      </c>
      <c r="B560" s="10" t="s">
        <v>124</v>
      </c>
      <c r="C560" s="6" t="s">
        <v>123</v>
      </c>
      <c r="D560" s="6">
        <v>0.5</v>
      </c>
      <c r="E560" s="104">
        <v>2000</v>
      </c>
      <c r="F560" s="8">
        <f t="shared" si="22"/>
        <v>1000</v>
      </c>
    </row>
    <row r="561" spans="1:6" s="40" customFormat="1" x14ac:dyDescent="0.2">
      <c r="A561" s="63">
        <v>3</v>
      </c>
      <c r="B561" s="10" t="s">
        <v>125</v>
      </c>
      <c r="C561" s="6" t="s">
        <v>123</v>
      </c>
      <c r="D561" s="6">
        <v>1</v>
      </c>
      <c r="E561" s="105">
        <v>950</v>
      </c>
      <c r="F561" s="8">
        <f t="shared" si="22"/>
        <v>950</v>
      </c>
    </row>
    <row r="562" spans="1:6" s="40" customFormat="1" x14ac:dyDescent="0.2">
      <c r="A562" s="63">
        <v>4</v>
      </c>
      <c r="B562" s="10" t="s">
        <v>126</v>
      </c>
      <c r="C562" s="6" t="s">
        <v>123</v>
      </c>
      <c r="D562" s="6">
        <v>0.5</v>
      </c>
      <c r="E562" s="105">
        <v>900</v>
      </c>
      <c r="F562" s="8">
        <f t="shared" si="22"/>
        <v>450</v>
      </c>
    </row>
    <row r="563" spans="1:6" s="40" customFormat="1" x14ac:dyDescent="0.2">
      <c r="A563" s="63">
        <v>5</v>
      </c>
      <c r="B563" s="10" t="s">
        <v>108</v>
      </c>
      <c r="C563" s="6" t="s">
        <v>109</v>
      </c>
      <c r="D563" s="6">
        <v>18</v>
      </c>
      <c r="E563" s="8">
        <v>1300</v>
      </c>
      <c r="F563" s="8">
        <f t="shared" si="22"/>
        <v>23400</v>
      </c>
    </row>
    <row r="564" spans="1:6" s="40" customFormat="1" x14ac:dyDescent="0.2">
      <c r="A564" s="63">
        <v>6</v>
      </c>
      <c r="B564" s="10" t="s">
        <v>113</v>
      </c>
      <c r="C564" s="6" t="s">
        <v>46</v>
      </c>
      <c r="D564" s="6">
        <v>1</v>
      </c>
      <c r="E564" s="8">
        <v>750</v>
      </c>
      <c r="F564" s="8">
        <f t="shared" si="22"/>
        <v>750</v>
      </c>
    </row>
    <row r="565" spans="1:6" s="40" customFormat="1" x14ac:dyDescent="0.2">
      <c r="A565" s="63">
        <v>7</v>
      </c>
      <c r="B565" s="10" t="s">
        <v>110</v>
      </c>
      <c r="C565" s="6" t="s">
        <v>46</v>
      </c>
      <c r="D565" s="6">
        <v>7.0000000000000007E-2</v>
      </c>
      <c r="E565" s="8">
        <v>13500</v>
      </c>
      <c r="F565" s="8">
        <f t="shared" si="22"/>
        <v>945.00000000000011</v>
      </c>
    </row>
    <row r="566" spans="1:6" s="40" customFormat="1" x14ac:dyDescent="0.2">
      <c r="A566" s="63">
        <v>8</v>
      </c>
      <c r="B566" s="10" t="s">
        <v>111</v>
      </c>
      <c r="C566" s="6" t="s">
        <v>46</v>
      </c>
      <c r="D566" s="6">
        <v>6</v>
      </c>
      <c r="E566" s="8">
        <v>800</v>
      </c>
      <c r="F566" s="8">
        <f t="shared" si="22"/>
        <v>4800</v>
      </c>
    </row>
    <row r="567" spans="1:6" s="40" customFormat="1" x14ac:dyDescent="0.2">
      <c r="A567" s="63">
        <v>9</v>
      </c>
      <c r="B567" s="10" t="s">
        <v>69</v>
      </c>
      <c r="C567" s="6" t="s">
        <v>70</v>
      </c>
      <c r="D567" s="6">
        <v>1</v>
      </c>
      <c r="E567" s="8">
        <v>1800</v>
      </c>
      <c r="F567" s="8">
        <f t="shared" si="22"/>
        <v>1800</v>
      </c>
    </row>
    <row r="568" spans="1:6" s="40" customFormat="1" x14ac:dyDescent="0.2">
      <c r="A568" s="63"/>
      <c r="B568" s="34" t="s">
        <v>71</v>
      </c>
      <c r="C568" s="19"/>
      <c r="D568" s="41"/>
      <c r="E568" s="42"/>
      <c r="F568" s="42"/>
    </row>
    <row r="569" spans="1:6" s="40" customFormat="1" x14ac:dyDescent="0.2">
      <c r="A569" s="63">
        <v>10</v>
      </c>
      <c r="B569" s="10" t="s">
        <v>112</v>
      </c>
      <c r="C569" s="6" t="s">
        <v>15</v>
      </c>
      <c r="D569" s="6">
        <v>1</v>
      </c>
      <c r="E569" s="8">
        <v>28000</v>
      </c>
      <c r="F569" s="8">
        <f>+E569*D569</f>
        <v>28000</v>
      </c>
    </row>
    <row r="570" spans="1:6" s="40" customFormat="1" x14ac:dyDescent="0.2">
      <c r="A570" s="63">
        <v>11</v>
      </c>
      <c r="B570" s="10" t="s">
        <v>75</v>
      </c>
      <c r="C570" s="6" t="s">
        <v>76</v>
      </c>
      <c r="D570" s="6">
        <v>1</v>
      </c>
      <c r="E570" s="8">
        <v>1500</v>
      </c>
      <c r="F570" s="8">
        <f>+E570*D570</f>
        <v>1500</v>
      </c>
    </row>
    <row r="571" spans="1:6" x14ac:dyDescent="0.2">
      <c r="A571" s="17"/>
      <c r="B571" s="10"/>
      <c r="C571" s="6"/>
      <c r="D571" s="6"/>
      <c r="E571" s="8"/>
      <c r="F571" s="12">
        <f>SUM(F559:F570)</f>
        <v>79195</v>
      </c>
    </row>
    <row r="572" spans="1:6" ht="8.25" customHeight="1" x14ac:dyDescent="0.2"/>
    <row r="573" spans="1:6" s="40" customFormat="1" ht="44.25" customHeight="1" x14ac:dyDescent="0.2">
      <c r="A573" s="53"/>
      <c r="B573" s="205" t="s">
        <v>55</v>
      </c>
      <c r="C573" s="205"/>
      <c r="D573" s="205"/>
      <c r="E573" s="205"/>
      <c r="F573" s="205"/>
    </row>
    <row r="574" spans="1:6" s="40" customFormat="1" x14ac:dyDescent="0.2">
      <c r="A574" s="37"/>
      <c r="B574" s="38" t="s">
        <v>1</v>
      </c>
      <c r="C574" s="38" t="s">
        <v>62</v>
      </c>
      <c r="D574" s="38" t="s">
        <v>2</v>
      </c>
      <c r="E574" s="39" t="s">
        <v>63</v>
      </c>
      <c r="F574" s="39" t="s">
        <v>64</v>
      </c>
    </row>
    <row r="575" spans="1:6" s="40" customFormat="1" x14ac:dyDescent="0.2">
      <c r="A575" s="37"/>
      <c r="B575" s="34" t="s">
        <v>65</v>
      </c>
      <c r="C575" s="19"/>
      <c r="D575" s="41"/>
      <c r="E575" s="42"/>
      <c r="F575" s="42"/>
    </row>
    <row r="576" spans="1:6" s="40" customFormat="1" x14ac:dyDescent="0.2">
      <c r="A576" s="63">
        <v>1</v>
      </c>
      <c r="B576" s="10" t="s">
        <v>102</v>
      </c>
      <c r="C576" s="6" t="s">
        <v>46</v>
      </c>
      <c r="D576" s="6">
        <v>0.8</v>
      </c>
      <c r="E576" s="99">
        <v>2400</v>
      </c>
      <c r="F576" s="8">
        <f t="shared" ref="F576:F585" si="23">+E576*D576</f>
        <v>1920</v>
      </c>
    </row>
    <row r="577" spans="1:6" s="40" customFormat="1" x14ac:dyDescent="0.2">
      <c r="A577" s="63">
        <v>2</v>
      </c>
      <c r="B577" s="10" t="s">
        <v>103</v>
      </c>
      <c r="C577" s="6" t="s">
        <v>46</v>
      </c>
      <c r="D577" s="6">
        <v>2</v>
      </c>
      <c r="E577" s="99">
        <v>220</v>
      </c>
      <c r="F577" s="8">
        <f t="shared" si="23"/>
        <v>440</v>
      </c>
    </row>
    <row r="578" spans="1:6" s="40" customFormat="1" x14ac:dyDescent="0.2">
      <c r="A578" s="63">
        <v>3</v>
      </c>
      <c r="B578" s="10" t="s">
        <v>104</v>
      </c>
      <c r="C578" s="6" t="s">
        <v>46</v>
      </c>
      <c r="D578" s="6">
        <v>2</v>
      </c>
      <c r="E578" s="99">
        <v>250</v>
      </c>
      <c r="F578" s="8">
        <f t="shared" si="23"/>
        <v>500</v>
      </c>
    </row>
    <row r="579" spans="1:6" s="40" customFormat="1" x14ac:dyDescent="0.2">
      <c r="A579" s="63">
        <v>4</v>
      </c>
      <c r="B579" s="10" t="s">
        <v>105</v>
      </c>
      <c r="C579" s="6" t="s">
        <v>46</v>
      </c>
      <c r="D579" s="6">
        <v>0.2</v>
      </c>
      <c r="E579" s="99">
        <v>3500</v>
      </c>
      <c r="F579" s="8">
        <f t="shared" si="23"/>
        <v>700</v>
      </c>
    </row>
    <row r="580" spans="1:6" s="40" customFormat="1" x14ac:dyDescent="0.2">
      <c r="A580" s="63">
        <v>5</v>
      </c>
      <c r="B580" s="10" t="s">
        <v>106</v>
      </c>
      <c r="C580" s="6" t="s">
        <v>46</v>
      </c>
      <c r="D580" s="6">
        <v>0.5</v>
      </c>
      <c r="E580" s="99">
        <v>300</v>
      </c>
      <c r="F580" s="8">
        <f t="shared" si="23"/>
        <v>150</v>
      </c>
    </row>
    <row r="581" spans="1:6" s="40" customFormat="1" x14ac:dyDescent="0.2">
      <c r="A581" s="63">
        <v>6</v>
      </c>
      <c r="B581" s="10" t="s">
        <v>107</v>
      </c>
      <c r="C581" s="6" t="s">
        <v>46</v>
      </c>
      <c r="D581" s="6">
        <v>0.5</v>
      </c>
      <c r="E581" s="99">
        <v>370</v>
      </c>
      <c r="F581" s="8">
        <f t="shared" si="23"/>
        <v>185</v>
      </c>
    </row>
    <row r="582" spans="1:6" s="40" customFormat="1" x14ac:dyDescent="0.2">
      <c r="A582" s="63">
        <v>7</v>
      </c>
      <c r="B582" s="10" t="s">
        <v>122</v>
      </c>
      <c r="C582" s="6" t="s">
        <v>123</v>
      </c>
      <c r="D582" s="6">
        <v>0.3</v>
      </c>
      <c r="E582" s="99">
        <v>13000</v>
      </c>
      <c r="F582" s="8">
        <f t="shared" si="23"/>
        <v>3900</v>
      </c>
    </row>
    <row r="583" spans="1:6" s="40" customFormat="1" x14ac:dyDescent="0.2">
      <c r="A583" s="63">
        <v>8</v>
      </c>
      <c r="B583" s="10" t="s">
        <v>124</v>
      </c>
      <c r="C583" s="6" t="s">
        <v>123</v>
      </c>
      <c r="D583" s="6">
        <v>0.02</v>
      </c>
      <c r="E583" s="104">
        <v>2000</v>
      </c>
      <c r="F583" s="8">
        <f t="shared" si="23"/>
        <v>40</v>
      </c>
    </row>
    <row r="584" spans="1:6" s="40" customFormat="1" x14ac:dyDescent="0.2">
      <c r="A584" s="63">
        <v>9</v>
      </c>
      <c r="B584" s="10" t="s">
        <v>125</v>
      </c>
      <c r="C584" s="6" t="s">
        <v>123</v>
      </c>
      <c r="D584" s="6">
        <v>0.1</v>
      </c>
      <c r="E584" s="105">
        <v>950</v>
      </c>
      <c r="F584" s="8">
        <f t="shared" si="23"/>
        <v>95</v>
      </c>
    </row>
    <row r="585" spans="1:6" s="40" customFormat="1" x14ac:dyDescent="0.2">
      <c r="A585" s="63">
        <v>10</v>
      </c>
      <c r="B585" s="10" t="s">
        <v>126</v>
      </c>
      <c r="C585" s="6" t="s">
        <v>123</v>
      </c>
      <c r="D585" s="6">
        <v>0.02</v>
      </c>
      <c r="E585" s="105">
        <v>900</v>
      </c>
      <c r="F585" s="8">
        <f t="shared" si="23"/>
        <v>18</v>
      </c>
    </row>
    <row r="586" spans="1:6" s="40" customFormat="1" x14ac:dyDescent="0.2">
      <c r="A586" s="63">
        <v>11</v>
      </c>
      <c r="B586" s="10" t="s">
        <v>108</v>
      </c>
      <c r="C586" s="6" t="s">
        <v>109</v>
      </c>
      <c r="D586" s="6">
        <v>12</v>
      </c>
      <c r="E586" s="8">
        <f>+E563</f>
        <v>1300</v>
      </c>
      <c r="F586" s="8">
        <f t="shared" ref="F586:F591" si="24">+E586*D586</f>
        <v>15600</v>
      </c>
    </row>
    <row r="587" spans="1:6" s="40" customFormat="1" x14ac:dyDescent="0.2">
      <c r="A587" s="63">
        <v>12</v>
      </c>
      <c r="B587" s="10" t="s">
        <v>128</v>
      </c>
      <c r="C587" s="6" t="s">
        <v>46</v>
      </c>
      <c r="D587" s="6">
        <v>1</v>
      </c>
      <c r="E587" s="8">
        <v>1200</v>
      </c>
      <c r="F587" s="8">
        <f t="shared" si="24"/>
        <v>1200</v>
      </c>
    </row>
    <row r="588" spans="1:6" s="40" customFormat="1" x14ac:dyDescent="0.2">
      <c r="A588" s="63">
        <v>13</v>
      </c>
      <c r="B588" s="10" t="s">
        <v>110</v>
      </c>
      <c r="C588" s="6" t="s">
        <v>46</v>
      </c>
      <c r="D588" s="6">
        <v>7.0000000000000007E-2</v>
      </c>
      <c r="E588" s="8">
        <v>13500</v>
      </c>
      <c r="F588" s="8">
        <f t="shared" si="24"/>
        <v>945.00000000000011</v>
      </c>
    </row>
    <row r="589" spans="1:6" s="40" customFormat="1" x14ac:dyDescent="0.2">
      <c r="A589" s="63">
        <v>14</v>
      </c>
      <c r="B589" s="10" t="s">
        <v>111</v>
      </c>
      <c r="C589" s="6" t="s">
        <v>46</v>
      </c>
      <c r="D589" s="6">
        <v>3</v>
      </c>
      <c r="E589" s="8">
        <v>800</v>
      </c>
      <c r="F589" s="8">
        <f t="shared" si="24"/>
        <v>2400</v>
      </c>
    </row>
    <row r="590" spans="1:6" s="40" customFormat="1" x14ac:dyDescent="0.2">
      <c r="A590" s="63">
        <v>15</v>
      </c>
      <c r="B590" s="10" t="s">
        <v>114</v>
      </c>
      <c r="C590" s="6" t="s">
        <v>46</v>
      </c>
      <c r="D590" s="6">
        <v>1</v>
      </c>
      <c r="E590" s="8">
        <v>5000</v>
      </c>
      <c r="F590" s="8">
        <f t="shared" si="24"/>
        <v>5000</v>
      </c>
    </row>
    <row r="591" spans="1:6" s="40" customFormat="1" x14ac:dyDescent="0.2">
      <c r="A591" s="63">
        <v>16</v>
      </c>
      <c r="B591" s="10" t="s">
        <v>69</v>
      </c>
      <c r="C591" s="6" t="s">
        <v>70</v>
      </c>
      <c r="D591" s="6">
        <v>1</v>
      </c>
      <c r="E591" s="8">
        <v>1000</v>
      </c>
      <c r="F591" s="8">
        <f t="shared" si="24"/>
        <v>1000</v>
      </c>
    </row>
    <row r="592" spans="1:6" s="40" customFormat="1" x14ac:dyDescent="0.2">
      <c r="A592" s="37"/>
      <c r="B592" s="34" t="s">
        <v>71</v>
      </c>
      <c r="C592" s="19"/>
      <c r="D592" s="41"/>
      <c r="E592" s="42"/>
      <c r="F592" s="42"/>
    </row>
    <row r="593" spans="1:6" s="40" customFormat="1" x14ac:dyDescent="0.2">
      <c r="A593" s="63">
        <v>17</v>
      </c>
      <c r="B593" s="10" t="s">
        <v>115</v>
      </c>
      <c r="C593" s="6" t="s">
        <v>15</v>
      </c>
      <c r="D593" s="6">
        <v>1</v>
      </c>
      <c r="E593" s="8">
        <v>16000</v>
      </c>
      <c r="F593" s="8">
        <f>+E593*D593</f>
        <v>16000</v>
      </c>
    </row>
    <row r="594" spans="1:6" s="40" customFormat="1" x14ac:dyDescent="0.2">
      <c r="A594" s="49">
        <v>18</v>
      </c>
      <c r="B594" s="10" t="s">
        <v>75</v>
      </c>
      <c r="C594" s="6" t="s">
        <v>76</v>
      </c>
      <c r="D594" s="6">
        <v>1</v>
      </c>
      <c r="E594" s="8">
        <v>1500</v>
      </c>
      <c r="F594" s="8">
        <f>+E594*D594</f>
        <v>1500</v>
      </c>
    </row>
    <row r="595" spans="1:6" x14ac:dyDescent="0.2">
      <c r="A595" s="17"/>
      <c r="B595" s="10"/>
      <c r="C595" s="6"/>
      <c r="D595" s="6"/>
      <c r="E595" s="8"/>
      <c r="F595" s="12">
        <f>SUM(F576:F594)</f>
        <v>51593</v>
      </c>
    </row>
    <row r="596" spans="1:6" x14ac:dyDescent="0.2">
      <c r="A596" s="54"/>
      <c r="B596" s="54"/>
      <c r="C596" s="54"/>
      <c r="D596" s="54"/>
      <c r="E596" s="54"/>
      <c r="F596" s="54"/>
    </row>
    <row r="597" spans="1:6" s="40" customFormat="1" ht="51" customHeight="1" x14ac:dyDescent="0.2">
      <c r="A597" s="53"/>
      <c r="B597" s="205" t="s">
        <v>60</v>
      </c>
      <c r="C597" s="205"/>
      <c r="D597" s="205"/>
      <c r="E597" s="205"/>
      <c r="F597" s="205"/>
    </row>
    <row r="598" spans="1:6" s="40" customFormat="1" x14ac:dyDescent="0.2">
      <c r="A598" s="37"/>
      <c r="B598" s="38" t="s">
        <v>1</v>
      </c>
      <c r="C598" s="38" t="s">
        <v>62</v>
      </c>
      <c r="D598" s="38" t="s">
        <v>2</v>
      </c>
      <c r="E598" s="39" t="s">
        <v>63</v>
      </c>
      <c r="F598" s="39" t="s">
        <v>64</v>
      </c>
    </row>
    <row r="599" spans="1:6" s="40" customFormat="1" x14ac:dyDescent="0.2">
      <c r="A599" s="37"/>
      <c r="B599" s="34" t="s">
        <v>65</v>
      </c>
      <c r="C599" s="19"/>
      <c r="D599" s="41"/>
      <c r="E599" s="42"/>
      <c r="F599" s="42"/>
    </row>
    <row r="600" spans="1:6" s="40" customFormat="1" x14ac:dyDescent="0.2">
      <c r="A600" s="63">
        <v>1</v>
      </c>
      <c r="B600" s="10" t="s">
        <v>102</v>
      </c>
      <c r="C600" s="6" t="s">
        <v>46</v>
      </c>
      <c r="D600" s="6">
        <v>0.8</v>
      </c>
      <c r="E600" s="99">
        <v>2400</v>
      </c>
      <c r="F600" s="8">
        <f t="shared" ref="F600:F615" si="25">+E600*D600</f>
        <v>1920</v>
      </c>
    </row>
    <row r="601" spans="1:6" s="40" customFormat="1" x14ac:dyDescent="0.2">
      <c r="A601" s="63">
        <v>2</v>
      </c>
      <c r="B601" s="10" t="s">
        <v>103</v>
      </c>
      <c r="C601" s="6" t="s">
        <v>46</v>
      </c>
      <c r="D601" s="6">
        <v>2</v>
      </c>
      <c r="E601" s="99">
        <v>220</v>
      </c>
      <c r="F601" s="8">
        <f t="shared" si="25"/>
        <v>440</v>
      </c>
    </row>
    <row r="602" spans="1:6" s="40" customFormat="1" x14ac:dyDescent="0.2">
      <c r="A602" s="63">
        <v>3</v>
      </c>
      <c r="B602" s="10" t="s">
        <v>104</v>
      </c>
      <c r="C602" s="6" t="s">
        <v>46</v>
      </c>
      <c r="D602" s="6">
        <v>2</v>
      </c>
      <c r="E602" s="99">
        <v>250</v>
      </c>
      <c r="F602" s="8">
        <f t="shared" si="25"/>
        <v>500</v>
      </c>
    </row>
    <row r="603" spans="1:6" s="40" customFormat="1" x14ac:dyDescent="0.2">
      <c r="A603" s="63">
        <v>4</v>
      </c>
      <c r="B603" s="10" t="s">
        <v>105</v>
      </c>
      <c r="C603" s="6" t="s">
        <v>46</v>
      </c>
      <c r="D603" s="6">
        <v>0.2</v>
      </c>
      <c r="E603" s="99">
        <v>3500</v>
      </c>
      <c r="F603" s="8">
        <f t="shared" si="25"/>
        <v>700</v>
      </c>
    </row>
    <row r="604" spans="1:6" s="40" customFormat="1" x14ac:dyDescent="0.2">
      <c r="A604" s="63">
        <v>5</v>
      </c>
      <c r="B604" s="10" t="s">
        <v>106</v>
      </c>
      <c r="C604" s="6" t="s">
        <v>46</v>
      </c>
      <c r="D604" s="6">
        <v>0.5</v>
      </c>
      <c r="E604" s="99">
        <v>300</v>
      </c>
      <c r="F604" s="8">
        <f t="shared" si="25"/>
        <v>150</v>
      </c>
    </row>
    <row r="605" spans="1:6" s="40" customFormat="1" x14ac:dyDescent="0.2">
      <c r="A605" s="63">
        <v>6</v>
      </c>
      <c r="B605" s="10" t="s">
        <v>107</v>
      </c>
      <c r="C605" s="6" t="s">
        <v>46</v>
      </c>
      <c r="D605" s="6">
        <v>0.5</v>
      </c>
      <c r="E605" s="99">
        <v>370</v>
      </c>
      <c r="F605" s="8">
        <f t="shared" si="25"/>
        <v>185</v>
      </c>
    </row>
    <row r="606" spans="1:6" s="40" customFormat="1" x14ac:dyDescent="0.2">
      <c r="A606" s="63">
        <v>7</v>
      </c>
      <c r="B606" s="10" t="s">
        <v>122</v>
      </c>
      <c r="C606" s="6" t="s">
        <v>123</v>
      </c>
      <c r="D606" s="6">
        <v>0.3</v>
      </c>
      <c r="E606" s="99">
        <v>13000</v>
      </c>
      <c r="F606" s="8">
        <f t="shared" si="25"/>
        <v>3900</v>
      </c>
    </row>
    <row r="607" spans="1:6" s="40" customFormat="1" x14ac:dyDescent="0.2">
      <c r="A607" s="63">
        <v>8</v>
      </c>
      <c r="B607" s="10" t="s">
        <v>124</v>
      </c>
      <c r="C607" s="6" t="s">
        <v>123</v>
      </c>
      <c r="D607" s="6">
        <v>0.02</v>
      </c>
      <c r="E607" s="104">
        <v>2000</v>
      </c>
      <c r="F607" s="8">
        <f t="shared" si="25"/>
        <v>40</v>
      </c>
    </row>
    <row r="608" spans="1:6" s="40" customFormat="1" x14ac:dyDescent="0.2">
      <c r="A608" s="63">
        <v>9</v>
      </c>
      <c r="B608" s="10" t="s">
        <v>125</v>
      </c>
      <c r="C608" s="6" t="s">
        <v>123</v>
      </c>
      <c r="D608" s="6">
        <v>0.1</v>
      </c>
      <c r="E608" s="105">
        <v>950</v>
      </c>
      <c r="F608" s="8">
        <f t="shared" si="25"/>
        <v>95</v>
      </c>
    </row>
    <row r="609" spans="1:6" s="40" customFormat="1" x14ac:dyDescent="0.2">
      <c r="A609" s="63">
        <v>10</v>
      </c>
      <c r="B609" s="10" t="s">
        <v>126</v>
      </c>
      <c r="C609" s="6" t="s">
        <v>123</v>
      </c>
      <c r="D609" s="6">
        <v>0.02</v>
      </c>
      <c r="E609" s="105">
        <v>900</v>
      </c>
      <c r="F609" s="8">
        <f t="shared" si="25"/>
        <v>18</v>
      </c>
    </row>
    <row r="610" spans="1:6" s="40" customFormat="1" x14ac:dyDescent="0.2">
      <c r="A610" s="63">
        <v>11</v>
      </c>
      <c r="B610" s="10" t="s">
        <v>108</v>
      </c>
      <c r="C610" s="6" t="s">
        <v>109</v>
      </c>
      <c r="D610" s="6">
        <v>18</v>
      </c>
      <c r="E610" s="8">
        <f>+E586</f>
        <v>1300</v>
      </c>
      <c r="F610" s="8">
        <f t="shared" si="25"/>
        <v>23400</v>
      </c>
    </row>
    <row r="611" spans="1:6" s="40" customFormat="1" x14ac:dyDescent="0.2">
      <c r="A611" s="63">
        <v>12</v>
      </c>
      <c r="B611" s="10" t="s">
        <v>128</v>
      </c>
      <c r="C611" s="6" t="s">
        <v>46</v>
      </c>
      <c r="D611" s="6">
        <v>1</v>
      </c>
      <c r="E611" s="8">
        <v>1200</v>
      </c>
      <c r="F611" s="8">
        <f t="shared" si="25"/>
        <v>1200</v>
      </c>
    </row>
    <row r="612" spans="1:6" s="40" customFormat="1" x14ac:dyDescent="0.2">
      <c r="A612" s="63">
        <v>13</v>
      </c>
      <c r="B612" s="10" t="s">
        <v>110</v>
      </c>
      <c r="C612" s="6" t="s">
        <v>46</v>
      </c>
      <c r="D612" s="6">
        <v>7.0000000000000007E-2</v>
      </c>
      <c r="E612" s="8">
        <v>13500</v>
      </c>
      <c r="F612" s="8">
        <f t="shared" si="25"/>
        <v>945.00000000000011</v>
      </c>
    </row>
    <row r="613" spans="1:6" s="40" customFormat="1" x14ac:dyDescent="0.2">
      <c r="A613" s="63">
        <v>14</v>
      </c>
      <c r="B613" s="10" t="s">
        <v>111</v>
      </c>
      <c r="C613" s="6" t="s">
        <v>46</v>
      </c>
      <c r="D613" s="6">
        <v>6</v>
      </c>
      <c r="E613" s="8">
        <v>800</v>
      </c>
      <c r="F613" s="8">
        <f t="shared" si="25"/>
        <v>4800</v>
      </c>
    </row>
    <row r="614" spans="1:6" s="40" customFormat="1" x14ac:dyDescent="0.2">
      <c r="A614" s="63">
        <v>15</v>
      </c>
      <c r="B614" s="10" t="s">
        <v>116</v>
      </c>
      <c r="C614" s="6" t="s">
        <v>46</v>
      </c>
      <c r="D614" s="6">
        <v>1</v>
      </c>
      <c r="E614" s="8">
        <v>7200</v>
      </c>
      <c r="F614" s="8">
        <f t="shared" si="25"/>
        <v>7200</v>
      </c>
    </row>
    <row r="615" spans="1:6" s="40" customFormat="1" x14ac:dyDescent="0.2">
      <c r="A615" s="63">
        <v>16</v>
      </c>
      <c r="B615" s="10" t="s">
        <v>69</v>
      </c>
      <c r="C615" s="6" t="s">
        <v>70</v>
      </c>
      <c r="D615" s="6">
        <v>1</v>
      </c>
      <c r="E615" s="8">
        <v>1000</v>
      </c>
      <c r="F615" s="8">
        <f t="shared" si="25"/>
        <v>1000</v>
      </c>
    </row>
    <row r="616" spans="1:6" s="40" customFormat="1" x14ac:dyDescent="0.2">
      <c r="A616" s="37"/>
      <c r="B616" s="34" t="s">
        <v>71</v>
      </c>
      <c r="C616" s="19"/>
      <c r="D616" s="41"/>
      <c r="E616" s="42"/>
      <c r="F616" s="42"/>
    </row>
    <row r="617" spans="1:6" s="40" customFormat="1" x14ac:dyDescent="0.2">
      <c r="A617" s="63">
        <v>17</v>
      </c>
      <c r="B617" s="10" t="s">
        <v>117</v>
      </c>
      <c r="C617" s="6" t="s">
        <v>15</v>
      </c>
      <c r="D617" s="6">
        <v>1</v>
      </c>
      <c r="E617" s="8">
        <v>19500</v>
      </c>
      <c r="F617" s="8">
        <f>+E617*D617</f>
        <v>19500</v>
      </c>
    </row>
    <row r="618" spans="1:6" s="40" customFormat="1" x14ac:dyDescent="0.2">
      <c r="A618" s="63">
        <v>18</v>
      </c>
      <c r="B618" s="10" t="s">
        <v>75</v>
      </c>
      <c r="C618" s="6" t="s">
        <v>76</v>
      </c>
      <c r="D618" s="6">
        <v>1</v>
      </c>
      <c r="E618" s="8">
        <v>1500</v>
      </c>
      <c r="F618" s="8">
        <f>+E618*D618</f>
        <v>1500</v>
      </c>
    </row>
    <row r="619" spans="1:6" x14ac:dyDescent="0.2">
      <c r="A619" s="17"/>
      <c r="B619" s="10"/>
      <c r="C619" s="6"/>
      <c r="D619" s="6"/>
      <c r="E619" s="8"/>
      <c r="F619" s="12">
        <f>SUM(F600:F618)</f>
        <v>67493</v>
      </c>
    </row>
    <row r="620" spans="1:6" x14ac:dyDescent="0.2">
      <c r="A620" s="54"/>
      <c r="B620" s="54"/>
      <c r="C620" s="54"/>
      <c r="D620" s="54"/>
      <c r="E620" s="54"/>
      <c r="F620" s="54"/>
    </row>
    <row r="621" spans="1:6" s="40" customFormat="1" ht="51" customHeight="1" x14ac:dyDescent="0.2">
      <c r="A621" s="53"/>
      <c r="B621" s="205" t="s">
        <v>61</v>
      </c>
      <c r="C621" s="205"/>
      <c r="D621" s="205"/>
      <c r="E621" s="205"/>
      <c r="F621" s="205"/>
    </row>
    <row r="622" spans="1:6" s="40" customFormat="1" x14ac:dyDescent="0.2">
      <c r="A622" s="37"/>
      <c r="B622" s="38" t="s">
        <v>1</v>
      </c>
      <c r="C622" s="38" t="s">
        <v>62</v>
      </c>
      <c r="D622" s="38" t="s">
        <v>2</v>
      </c>
      <c r="E622" s="39" t="s">
        <v>63</v>
      </c>
      <c r="F622" s="39" t="s">
        <v>64</v>
      </c>
    </row>
    <row r="623" spans="1:6" s="40" customFormat="1" x14ac:dyDescent="0.2">
      <c r="A623" s="37"/>
      <c r="B623" s="34" t="s">
        <v>65</v>
      </c>
      <c r="C623" s="19"/>
      <c r="D623" s="41"/>
      <c r="E623" s="42"/>
      <c r="F623" s="42"/>
    </row>
    <row r="624" spans="1:6" s="40" customFormat="1" x14ac:dyDescent="0.2">
      <c r="A624" s="63">
        <v>1</v>
      </c>
      <c r="B624" s="10" t="s">
        <v>102</v>
      </c>
      <c r="C624" s="6" t="s">
        <v>46</v>
      </c>
      <c r="D624" s="6">
        <v>0.8</v>
      </c>
      <c r="E624" s="99">
        <v>2400</v>
      </c>
      <c r="F624" s="8">
        <f t="shared" ref="F624:F639" si="26">+E624*D624</f>
        <v>1920</v>
      </c>
    </row>
    <row r="625" spans="1:6" s="40" customFormat="1" x14ac:dyDescent="0.2">
      <c r="A625" s="63">
        <v>2</v>
      </c>
      <c r="B625" s="10" t="s">
        <v>103</v>
      </c>
      <c r="C625" s="6" t="s">
        <v>46</v>
      </c>
      <c r="D625" s="6">
        <v>2</v>
      </c>
      <c r="E625" s="99">
        <v>220</v>
      </c>
      <c r="F625" s="8">
        <f t="shared" si="26"/>
        <v>440</v>
      </c>
    </row>
    <row r="626" spans="1:6" s="40" customFormat="1" x14ac:dyDescent="0.2">
      <c r="A626" s="63">
        <v>3</v>
      </c>
      <c r="B626" s="10" t="s">
        <v>104</v>
      </c>
      <c r="C626" s="6" t="s">
        <v>46</v>
      </c>
      <c r="D626" s="6">
        <v>2</v>
      </c>
      <c r="E626" s="99">
        <v>250</v>
      </c>
      <c r="F626" s="8">
        <f t="shared" si="26"/>
        <v>500</v>
      </c>
    </row>
    <row r="627" spans="1:6" s="40" customFormat="1" x14ac:dyDescent="0.2">
      <c r="A627" s="63">
        <v>4</v>
      </c>
      <c r="B627" s="10" t="s">
        <v>105</v>
      </c>
      <c r="C627" s="6" t="s">
        <v>46</v>
      </c>
      <c r="D627" s="6">
        <v>0.2</v>
      </c>
      <c r="E627" s="99">
        <v>3500</v>
      </c>
      <c r="F627" s="8">
        <f t="shared" si="26"/>
        <v>700</v>
      </c>
    </row>
    <row r="628" spans="1:6" s="40" customFormat="1" x14ac:dyDescent="0.2">
      <c r="A628" s="63">
        <v>5</v>
      </c>
      <c r="B628" s="10" t="s">
        <v>106</v>
      </c>
      <c r="C628" s="6" t="s">
        <v>46</v>
      </c>
      <c r="D628" s="6">
        <v>0.5</v>
      </c>
      <c r="E628" s="99">
        <v>300</v>
      </c>
      <c r="F628" s="8">
        <f t="shared" si="26"/>
        <v>150</v>
      </c>
    </row>
    <row r="629" spans="1:6" s="40" customFormat="1" x14ac:dyDescent="0.2">
      <c r="A629" s="63">
        <v>6</v>
      </c>
      <c r="B629" s="10" t="s">
        <v>107</v>
      </c>
      <c r="C629" s="6" t="s">
        <v>46</v>
      </c>
      <c r="D629" s="6">
        <v>0.5</v>
      </c>
      <c r="E629" s="99">
        <v>370</v>
      </c>
      <c r="F629" s="8">
        <f t="shared" si="26"/>
        <v>185</v>
      </c>
    </row>
    <row r="630" spans="1:6" s="40" customFormat="1" x14ac:dyDescent="0.2">
      <c r="A630" s="63">
        <v>7</v>
      </c>
      <c r="B630" s="10" t="s">
        <v>122</v>
      </c>
      <c r="C630" s="6" t="s">
        <v>123</v>
      </c>
      <c r="D630" s="6">
        <v>0.3</v>
      </c>
      <c r="E630" s="99">
        <v>13000</v>
      </c>
      <c r="F630" s="8">
        <f t="shared" si="26"/>
        <v>3900</v>
      </c>
    </row>
    <row r="631" spans="1:6" s="40" customFormat="1" x14ac:dyDescent="0.2">
      <c r="A631" s="63">
        <v>8</v>
      </c>
      <c r="B631" s="10" t="s">
        <v>124</v>
      </c>
      <c r="C631" s="6" t="s">
        <v>123</v>
      </c>
      <c r="D631" s="6">
        <v>0.02</v>
      </c>
      <c r="E631" s="104">
        <v>2000</v>
      </c>
      <c r="F631" s="8">
        <f t="shared" si="26"/>
        <v>40</v>
      </c>
    </row>
    <row r="632" spans="1:6" s="40" customFormat="1" x14ac:dyDescent="0.2">
      <c r="A632" s="63">
        <v>9</v>
      </c>
      <c r="B632" s="10" t="s">
        <v>125</v>
      </c>
      <c r="C632" s="6" t="s">
        <v>123</v>
      </c>
      <c r="D632" s="6">
        <v>0.1</v>
      </c>
      <c r="E632" s="105">
        <v>950</v>
      </c>
      <c r="F632" s="8">
        <f t="shared" si="26"/>
        <v>95</v>
      </c>
    </row>
    <row r="633" spans="1:6" s="40" customFormat="1" x14ac:dyDescent="0.2">
      <c r="A633" s="63">
        <v>10</v>
      </c>
      <c r="B633" s="10" t="s">
        <v>126</v>
      </c>
      <c r="C633" s="6" t="s">
        <v>123</v>
      </c>
      <c r="D633" s="6">
        <v>0.02</v>
      </c>
      <c r="E633" s="105">
        <v>900</v>
      </c>
      <c r="F633" s="8">
        <f t="shared" si="26"/>
        <v>18</v>
      </c>
    </row>
    <row r="634" spans="1:6" s="40" customFormat="1" x14ac:dyDescent="0.2">
      <c r="A634" s="63">
        <v>11</v>
      </c>
      <c r="B634" s="10" t="s">
        <v>108</v>
      </c>
      <c r="C634" s="6" t="s">
        <v>109</v>
      </c>
      <c r="D634" s="6">
        <v>24</v>
      </c>
      <c r="E634" s="8">
        <f>+E610</f>
        <v>1300</v>
      </c>
      <c r="F634" s="8">
        <f t="shared" si="26"/>
        <v>31200</v>
      </c>
    </row>
    <row r="635" spans="1:6" s="40" customFormat="1" x14ac:dyDescent="0.2">
      <c r="A635" s="63">
        <v>12</v>
      </c>
      <c r="B635" s="10" t="s">
        <v>128</v>
      </c>
      <c r="C635" s="6" t="s">
        <v>46</v>
      </c>
      <c r="D635" s="6">
        <v>1</v>
      </c>
      <c r="E635" s="8">
        <v>1200</v>
      </c>
      <c r="F635" s="8">
        <f t="shared" si="26"/>
        <v>1200</v>
      </c>
    </row>
    <row r="636" spans="1:6" s="40" customFormat="1" x14ac:dyDescent="0.2">
      <c r="A636" s="63">
        <v>13</v>
      </c>
      <c r="B636" s="10" t="s">
        <v>110</v>
      </c>
      <c r="C636" s="6" t="s">
        <v>46</v>
      </c>
      <c r="D636" s="6">
        <v>7.0000000000000007E-2</v>
      </c>
      <c r="E636" s="8">
        <v>13500</v>
      </c>
      <c r="F636" s="8">
        <f t="shared" si="26"/>
        <v>945.00000000000011</v>
      </c>
    </row>
    <row r="637" spans="1:6" s="40" customFormat="1" x14ac:dyDescent="0.2">
      <c r="A637" s="63">
        <v>14</v>
      </c>
      <c r="B637" s="10" t="s">
        <v>111</v>
      </c>
      <c r="C637" s="6" t="s">
        <v>46</v>
      </c>
      <c r="D637" s="6">
        <v>6</v>
      </c>
      <c r="E637" s="8">
        <v>800</v>
      </c>
      <c r="F637" s="8">
        <f t="shared" si="26"/>
        <v>4800</v>
      </c>
    </row>
    <row r="638" spans="1:6" s="40" customFormat="1" x14ac:dyDescent="0.2">
      <c r="A638" s="63">
        <v>15</v>
      </c>
      <c r="B638" s="10" t="s">
        <v>129</v>
      </c>
      <c r="C638" s="6" t="s">
        <v>46</v>
      </c>
      <c r="D638" s="6">
        <v>1</v>
      </c>
      <c r="E638" s="8">
        <v>10100</v>
      </c>
      <c r="F638" s="8">
        <f t="shared" si="26"/>
        <v>10100</v>
      </c>
    </row>
    <row r="639" spans="1:6" s="40" customFormat="1" x14ac:dyDescent="0.2">
      <c r="A639" s="63">
        <v>16</v>
      </c>
      <c r="B639" s="10" t="s">
        <v>69</v>
      </c>
      <c r="C639" s="6" t="s">
        <v>70</v>
      </c>
      <c r="D639" s="6">
        <v>1</v>
      </c>
      <c r="E639" s="8">
        <v>1000</v>
      </c>
      <c r="F639" s="8">
        <f t="shared" si="26"/>
        <v>1000</v>
      </c>
    </row>
    <row r="640" spans="1:6" s="40" customFormat="1" x14ac:dyDescent="0.2">
      <c r="A640" s="37"/>
      <c r="B640" s="34" t="s">
        <v>71</v>
      </c>
      <c r="C640" s="19"/>
      <c r="D640" s="41"/>
      <c r="E640" s="42"/>
      <c r="F640" s="42"/>
    </row>
    <row r="641" spans="1:6" s="40" customFormat="1" x14ac:dyDescent="0.2">
      <c r="A641" s="63">
        <v>17</v>
      </c>
      <c r="B641" s="10" t="s">
        <v>130</v>
      </c>
      <c r="C641" s="6" t="s">
        <v>15</v>
      </c>
      <c r="D641" s="6">
        <v>1</v>
      </c>
      <c r="E641" s="8">
        <v>24000</v>
      </c>
      <c r="F641" s="8">
        <f>+E641*D641</f>
        <v>24000</v>
      </c>
    </row>
    <row r="642" spans="1:6" s="40" customFormat="1" x14ac:dyDescent="0.2">
      <c r="A642" s="63">
        <v>18</v>
      </c>
      <c r="B642" s="10" t="s">
        <v>75</v>
      </c>
      <c r="C642" s="6" t="s">
        <v>76</v>
      </c>
      <c r="D642" s="6">
        <v>1</v>
      </c>
      <c r="E642" s="8">
        <v>1500</v>
      </c>
      <c r="F642" s="8">
        <f>+E642*D642</f>
        <v>1500</v>
      </c>
    </row>
    <row r="643" spans="1:6" x14ac:dyDescent="0.2">
      <c r="A643" s="17"/>
      <c r="B643" s="10"/>
      <c r="C643" s="6"/>
      <c r="D643" s="6"/>
      <c r="E643" s="8"/>
      <c r="F643" s="12">
        <f>SUM(F624:F642)</f>
        <v>82693</v>
      </c>
    </row>
    <row r="644" spans="1:6" x14ac:dyDescent="0.2">
      <c r="A644" s="54"/>
      <c r="B644" s="4"/>
      <c r="C644" s="2"/>
      <c r="D644" s="2"/>
      <c r="E644" s="3"/>
      <c r="F644" s="13"/>
    </row>
    <row r="645" spans="1:6" x14ac:dyDescent="0.2">
      <c r="A645" s="54"/>
      <c r="B645" s="4"/>
      <c r="C645" s="2"/>
      <c r="D645" s="2"/>
      <c r="E645" s="3"/>
      <c r="F645" s="13"/>
    </row>
    <row r="646" spans="1:6" x14ac:dyDescent="0.2">
      <c r="A646" s="54"/>
      <c r="B646" s="4"/>
      <c r="C646" s="2"/>
      <c r="D646" s="2"/>
      <c r="E646" s="3"/>
      <c r="F646" s="13"/>
    </row>
    <row r="647" spans="1:6" x14ac:dyDescent="0.2">
      <c r="A647" s="54"/>
      <c r="B647" s="4"/>
      <c r="C647" s="2"/>
      <c r="D647" s="2"/>
      <c r="E647" s="3"/>
      <c r="F647" s="13"/>
    </row>
    <row r="648" spans="1:6" x14ac:dyDescent="0.2">
      <c r="A648" s="54"/>
      <c r="B648" s="54"/>
      <c r="C648" s="54"/>
      <c r="D648" s="54"/>
      <c r="E648" s="54"/>
      <c r="F648" s="54"/>
    </row>
    <row r="649" spans="1:6" s="40" customFormat="1" ht="47.25" customHeight="1" x14ac:dyDescent="0.2">
      <c r="A649" s="53"/>
      <c r="B649" s="205" t="s">
        <v>734</v>
      </c>
      <c r="C649" s="205"/>
      <c r="D649" s="205"/>
      <c r="E649" s="205"/>
      <c r="F649" s="205"/>
    </row>
    <row r="650" spans="1:6" s="40" customFormat="1" x14ac:dyDescent="0.2">
      <c r="A650" s="37"/>
      <c r="B650" s="38" t="s">
        <v>1</v>
      </c>
      <c r="C650" s="38" t="s">
        <v>62</v>
      </c>
      <c r="D650" s="38" t="s">
        <v>2</v>
      </c>
      <c r="E650" s="39" t="s">
        <v>63</v>
      </c>
      <c r="F650" s="39" t="s">
        <v>64</v>
      </c>
    </row>
    <row r="651" spans="1:6" s="40" customFormat="1" x14ac:dyDescent="0.2">
      <c r="A651" s="37"/>
      <c r="B651" s="34" t="s">
        <v>65</v>
      </c>
      <c r="C651" s="19"/>
      <c r="D651" s="41"/>
      <c r="E651" s="42"/>
      <c r="F651" s="42"/>
    </row>
    <row r="652" spans="1:6" s="40" customFormat="1" x14ac:dyDescent="0.2">
      <c r="A652" s="63">
        <v>1</v>
      </c>
      <c r="B652" s="10" t="s">
        <v>102</v>
      </c>
      <c r="C652" s="6" t="s">
        <v>46</v>
      </c>
      <c r="D652" s="59">
        <v>0.5</v>
      </c>
      <c r="E652" s="99">
        <v>2400</v>
      </c>
      <c r="F652" s="8">
        <f t="shared" ref="F652:F667" si="27">+E652*D652</f>
        <v>1200</v>
      </c>
    </row>
    <row r="653" spans="1:6" s="40" customFormat="1" x14ac:dyDescent="0.2">
      <c r="A653" s="63">
        <v>2</v>
      </c>
      <c r="B653" s="10" t="s">
        <v>103</v>
      </c>
      <c r="C653" s="6" t="s">
        <v>46</v>
      </c>
      <c r="D653" s="59">
        <v>2</v>
      </c>
      <c r="E653" s="99">
        <v>220</v>
      </c>
      <c r="F653" s="8">
        <f t="shared" si="27"/>
        <v>440</v>
      </c>
    </row>
    <row r="654" spans="1:6" s="40" customFormat="1" x14ac:dyDescent="0.2">
      <c r="A654" s="63">
        <v>3</v>
      </c>
      <c r="B654" s="10" t="s">
        <v>104</v>
      </c>
      <c r="C654" s="6" t="s">
        <v>46</v>
      </c>
      <c r="D654" s="59">
        <v>1</v>
      </c>
      <c r="E654" s="99">
        <v>250</v>
      </c>
      <c r="F654" s="8">
        <f t="shared" si="27"/>
        <v>250</v>
      </c>
    </row>
    <row r="655" spans="1:6" s="40" customFormat="1" x14ac:dyDescent="0.2">
      <c r="A655" s="63">
        <v>4</v>
      </c>
      <c r="B655" s="10" t="s">
        <v>105</v>
      </c>
      <c r="C655" s="6" t="s">
        <v>46</v>
      </c>
      <c r="D655" s="59">
        <v>0.2</v>
      </c>
      <c r="E655" s="99">
        <v>3500</v>
      </c>
      <c r="F655" s="8">
        <f t="shared" si="27"/>
        <v>700</v>
      </c>
    </row>
    <row r="656" spans="1:6" s="40" customFormat="1" x14ac:dyDescent="0.2">
      <c r="A656" s="63">
        <v>5</v>
      </c>
      <c r="B656" s="10" t="s">
        <v>106</v>
      </c>
      <c r="C656" s="6" t="s">
        <v>46</v>
      </c>
      <c r="D656" s="59">
        <v>0.5</v>
      </c>
      <c r="E656" s="99">
        <v>300</v>
      </c>
      <c r="F656" s="8">
        <f t="shared" si="27"/>
        <v>150</v>
      </c>
    </row>
    <row r="657" spans="1:6" s="40" customFormat="1" x14ac:dyDescent="0.2">
      <c r="A657" s="63">
        <v>6</v>
      </c>
      <c r="B657" s="10" t="s">
        <v>107</v>
      </c>
      <c r="C657" s="6" t="s">
        <v>46</v>
      </c>
      <c r="D657" s="59">
        <v>0.5</v>
      </c>
      <c r="E657" s="99">
        <v>370</v>
      </c>
      <c r="F657" s="8">
        <f t="shared" si="27"/>
        <v>185</v>
      </c>
    </row>
    <row r="658" spans="1:6" s="40" customFormat="1" x14ac:dyDescent="0.2">
      <c r="A658" s="63">
        <v>7</v>
      </c>
      <c r="B658" s="10" t="s">
        <v>122</v>
      </c>
      <c r="C658" s="6" t="s">
        <v>123</v>
      </c>
      <c r="D658" s="59">
        <v>0.8</v>
      </c>
      <c r="E658" s="99">
        <v>13000</v>
      </c>
      <c r="F658" s="8">
        <f t="shared" si="27"/>
        <v>10400</v>
      </c>
    </row>
    <row r="659" spans="1:6" s="40" customFormat="1" x14ac:dyDescent="0.2">
      <c r="A659" s="63">
        <v>8</v>
      </c>
      <c r="B659" s="10" t="s">
        <v>124</v>
      </c>
      <c r="C659" s="6" t="s">
        <v>123</v>
      </c>
      <c r="D659" s="59">
        <v>0.5</v>
      </c>
      <c r="E659" s="104">
        <v>2000</v>
      </c>
      <c r="F659" s="8">
        <f t="shared" si="27"/>
        <v>1000</v>
      </c>
    </row>
    <row r="660" spans="1:6" s="40" customFormat="1" x14ac:dyDescent="0.2">
      <c r="A660" s="63">
        <v>9</v>
      </c>
      <c r="B660" s="10" t="s">
        <v>125</v>
      </c>
      <c r="C660" s="6" t="s">
        <v>123</v>
      </c>
      <c r="D660" s="59">
        <v>2</v>
      </c>
      <c r="E660" s="105">
        <v>950</v>
      </c>
      <c r="F660" s="8">
        <f t="shared" si="27"/>
        <v>1900</v>
      </c>
    </row>
    <row r="661" spans="1:6" s="40" customFormat="1" x14ac:dyDescent="0.2">
      <c r="A661" s="63">
        <v>10</v>
      </c>
      <c r="B661" s="10" t="s">
        <v>126</v>
      </c>
      <c r="C661" s="6" t="s">
        <v>123</v>
      </c>
      <c r="D661" s="59">
        <v>1.8</v>
      </c>
      <c r="E661" s="105">
        <v>900</v>
      </c>
      <c r="F661" s="8">
        <f t="shared" si="27"/>
        <v>1620</v>
      </c>
    </row>
    <row r="662" spans="1:6" s="40" customFormat="1" x14ac:dyDescent="0.2">
      <c r="A662" s="63">
        <v>11</v>
      </c>
      <c r="B662" s="10" t="s">
        <v>108</v>
      </c>
      <c r="C662" s="6" t="s">
        <v>109</v>
      </c>
      <c r="D662" s="59">
        <v>15</v>
      </c>
      <c r="E662" s="8">
        <v>1450</v>
      </c>
      <c r="F662" s="8">
        <f t="shared" si="27"/>
        <v>21750</v>
      </c>
    </row>
    <row r="663" spans="1:6" s="40" customFormat="1" x14ac:dyDescent="0.2">
      <c r="A663" s="63">
        <v>12</v>
      </c>
      <c r="B663" s="10" t="s">
        <v>128</v>
      </c>
      <c r="C663" s="6" t="s">
        <v>46</v>
      </c>
      <c r="D663" s="59">
        <v>1</v>
      </c>
      <c r="E663" s="8">
        <v>1200</v>
      </c>
      <c r="F663" s="8">
        <f t="shared" si="27"/>
        <v>1200</v>
      </c>
    </row>
    <row r="664" spans="1:6" s="40" customFormat="1" x14ac:dyDescent="0.2">
      <c r="A664" s="63">
        <v>13</v>
      </c>
      <c r="B664" s="10" t="s">
        <v>110</v>
      </c>
      <c r="C664" s="6" t="s">
        <v>46</v>
      </c>
      <c r="D664" s="59">
        <v>7.0000000000000007E-2</v>
      </c>
      <c r="E664" s="8">
        <v>13500</v>
      </c>
      <c r="F664" s="8">
        <f t="shared" si="27"/>
        <v>945.00000000000011</v>
      </c>
    </row>
    <row r="665" spans="1:6" s="40" customFormat="1" x14ac:dyDescent="0.2">
      <c r="A665" s="63">
        <v>14</v>
      </c>
      <c r="B665" s="10" t="s">
        <v>111</v>
      </c>
      <c r="C665" s="6" t="s">
        <v>46</v>
      </c>
      <c r="D665" s="59">
        <v>6</v>
      </c>
      <c r="E665" s="8">
        <v>800</v>
      </c>
      <c r="F665" s="8">
        <f t="shared" si="27"/>
        <v>4800</v>
      </c>
    </row>
    <row r="666" spans="1:6" s="40" customFormat="1" x14ac:dyDescent="0.2">
      <c r="A666" s="63">
        <v>15</v>
      </c>
      <c r="B666" s="10" t="s">
        <v>140</v>
      </c>
      <c r="C666" s="6" t="s">
        <v>46</v>
      </c>
      <c r="D666" s="59">
        <v>1</v>
      </c>
      <c r="E666" s="99">
        <v>14000</v>
      </c>
      <c r="F666" s="8">
        <f t="shared" si="27"/>
        <v>14000</v>
      </c>
    </row>
    <row r="667" spans="1:6" s="40" customFormat="1" x14ac:dyDescent="0.2">
      <c r="A667" s="63">
        <v>16</v>
      </c>
      <c r="B667" s="10" t="s">
        <v>69</v>
      </c>
      <c r="C667" s="6" t="s">
        <v>70</v>
      </c>
      <c r="D667" s="61"/>
      <c r="E667" s="8">
        <v>1200</v>
      </c>
      <c r="F667" s="8">
        <f t="shared" si="27"/>
        <v>0</v>
      </c>
    </row>
    <row r="668" spans="1:6" s="40" customFormat="1" x14ac:dyDescent="0.2">
      <c r="A668" s="37"/>
      <c r="B668" s="34" t="s">
        <v>71</v>
      </c>
      <c r="C668" s="19"/>
      <c r="D668" s="59">
        <v>1</v>
      </c>
      <c r="E668" s="42"/>
      <c r="F668" s="42"/>
    </row>
    <row r="669" spans="1:6" s="40" customFormat="1" x14ac:dyDescent="0.2">
      <c r="A669" s="63">
        <v>17</v>
      </c>
      <c r="B669" s="10" t="s">
        <v>139</v>
      </c>
      <c r="C669" s="6" t="s">
        <v>15</v>
      </c>
      <c r="D669" s="59">
        <v>1</v>
      </c>
      <c r="E669" s="8">
        <v>22000</v>
      </c>
      <c r="F669" s="8">
        <f>+E669*D669</f>
        <v>22000</v>
      </c>
    </row>
    <row r="670" spans="1:6" s="40" customFormat="1" x14ac:dyDescent="0.2">
      <c r="A670" s="63">
        <v>18</v>
      </c>
      <c r="B670" s="10" t="s">
        <v>75</v>
      </c>
      <c r="C670" s="6" t="s">
        <v>76</v>
      </c>
      <c r="D670" s="6">
        <v>1</v>
      </c>
      <c r="E670" s="8">
        <v>1500</v>
      </c>
      <c r="F670" s="8">
        <f>+E670*D670</f>
        <v>1500</v>
      </c>
    </row>
    <row r="671" spans="1:6" x14ac:dyDescent="0.2">
      <c r="A671" s="17"/>
      <c r="B671" s="10"/>
      <c r="C671" s="6"/>
      <c r="D671" s="6"/>
      <c r="E671" s="8"/>
      <c r="F671" s="12">
        <f>SUM(F652:F670)</f>
        <v>84040</v>
      </c>
    </row>
    <row r="672" spans="1:6" x14ac:dyDescent="0.2">
      <c r="A672" s="54"/>
      <c r="B672" s="21"/>
      <c r="C672" s="20"/>
      <c r="D672" s="20"/>
      <c r="E672" s="22"/>
      <c r="F672" s="13"/>
    </row>
    <row r="673" spans="1:6" ht="44.25" customHeight="1" x14ac:dyDescent="0.2">
      <c r="A673" s="53"/>
      <c r="B673" s="205" t="s">
        <v>735</v>
      </c>
      <c r="C673" s="205"/>
      <c r="D673" s="205"/>
      <c r="E673" s="205"/>
      <c r="F673" s="205"/>
    </row>
    <row r="674" spans="1:6" x14ac:dyDescent="0.2">
      <c r="A674" s="37"/>
      <c r="B674" s="38" t="s">
        <v>1</v>
      </c>
      <c r="C674" s="38" t="s">
        <v>62</v>
      </c>
      <c r="D674" s="38" t="s">
        <v>2</v>
      </c>
      <c r="E674" s="39" t="s">
        <v>63</v>
      </c>
      <c r="F674" s="39" t="s">
        <v>64</v>
      </c>
    </row>
    <row r="675" spans="1:6" x14ac:dyDescent="0.2">
      <c r="A675" s="37"/>
      <c r="B675" s="34" t="s">
        <v>65</v>
      </c>
      <c r="C675" s="19"/>
      <c r="D675" s="41"/>
      <c r="E675" s="42"/>
      <c r="F675" s="42"/>
    </row>
    <row r="676" spans="1:6" x14ac:dyDescent="0.2">
      <c r="A676" s="63">
        <v>1</v>
      </c>
      <c r="B676" s="10" t="s">
        <v>102</v>
      </c>
      <c r="C676" s="6" t="s">
        <v>46</v>
      </c>
      <c r="D676" s="6">
        <v>0.8</v>
      </c>
      <c r="E676" s="106">
        <v>2400</v>
      </c>
      <c r="F676" s="8">
        <f t="shared" ref="F676:F691" si="28">+E676*D676</f>
        <v>1920</v>
      </c>
    </row>
    <row r="677" spans="1:6" x14ac:dyDescent="0.2">
      <c r="A677" s="63">
        <v>2</v>
      </c>
      <c r="B677" s="10" t="s">
        <v>103</v>
      </c>
      <c r="C677" s="6" t="s">
        <v>46</v>
      </c>
      <c r="D677" s="6">
        <v>2</v>
      </c>
      <c r="E677" s="107">
        <v>220</v>
      </c>
      <c r="F677" s="8">
        <f t="shared" si="28"/>
        <v>440</v>
      </c>
    </row>
    <row r="678" spans="1:6" x14ac:dyDescent="0.2">
      <c r="A678" s="63">
        <v>3</v>
      </c>
      <c r="B678" s="10" t="s">
        <v>104</v>
      </c>
      <c r="C678" s="6" t="s">
        <v>46</v>
      </c>
      <c r="D678" s="6">
        <v>2</v>
      </c>
      <c r="E678" s="107">
        <v>250</v>
      </c>
      <c r="F678" s="8">
        <f t="shared" si="28"/>
        <v>500</v>
      </c>
    </row>
    <row r="679" spans="1:6" x14ac:dyDescent="0.2">
      <c r="A679" s="63">
        <v>4</v>
      </c>
      <c r="B679" s="10" t="s">
        <v>105</v>
      </c>
      <c r="C679" s="6" t="s">
        <v>46</v>
      </c>
      <c r="D679" s="6">
        <v>0.2</v>
      </c>
      <c r="E679" s="107">
        <v>3500</v>
      </c>
      <c r="F679" s="8">
        <f t="shared" si="28"/>
        <v>700</v>
      </c>
    </row>
    <row r="680" spans="1:6" x14ac:dyDescent="0.2">
      <c r="A680" s="63">
        <v>5</v>
      </c>
      <c r="B680" s="10" t="s">
        <v>106</v>
      </c>
      <c r="C680" s="6" t="s">
        <v>46</v>
      </c>
      <c r="D680" s="6">
        <v>0.5</v>
      </c>
      <c r="E680" s="107">
        <v>300</v>
      </c>
      <c r="F680" s="8">
        <f t="shared" si="28"/>
        <v>150</v>
      </c>
    </row>
    <row r="681" spans="1:6" x14ac:dyDescent="0.2">
      <c r="A681" s="63">
        <v>6</v>
      </c>
      <c r="B681" s="10" t="s">
        <v>107</v>
      </c>
      <c r="C681" s="6" t="s">
        <v>46</v>
      </c>
      <c r="D681" s="6">
        <v>0.5</v>
      </c>
      <c r="E681" s="107">
        <v>370</v>
      </c>
      <c r="F681" s="8">
        <f t="shared" si="28"/>
        <v>185</v>
      </c>
    </row>
    <row r="682" spans="1:6" x14ac:dyDescent="0.2">
      <c r="A682" s="63">
        <v>7</v>
      </c>
      <c r="B682" s="10" t="s">
        <v>122</v>
      </c>
      <c r="C682" s="6" t="s">
        <v>123</v>
      </c>
      <c r="D682" s="6">
        <v>0.3</v>
      </c>
      <c r="E682" s="107">
        <v>13000</v>
      </c>
      <c r="F682" s="8">
        <f t="shared" si="28"/>
        <v>3900</v>
      </c>
    </row>
    <row r="683" spans="1:6" x14ac:dyDescent="0.2">
      <c r="A683" s="63">
        <v>8</v>
      </c>
      <c r="B683" s="10" t="s">
        <v>124</v>
      </c>
      <c r="C683" s="6" t="s">
        <v>123</v>
      </c>
      <c r="D683" s="6">
        <v>0.02</v>
      </c>
      <c r="E683" s="107">
        <v>2000</v>
      </c>
      <c r="F683" s="8">
        <f t="shared" si="28"/>
        <v>40</v>
      </c>
    </row>
    <row r="684" spans="1:6" x14ac:dyDescent="0.2">
      <c r="A684" s="63">
        <v>9</v>
      </c>
      <c r="B684" s="10" t="s">
        <v>125</v>
      </c>
      <c r="C684" s="6" t="s">
        <v>123</v>
      </c>
      <c r="D684" s="6">
        <v>0.1</v>
      </c>
      <c r="E684" s="107">
        <v>950</v>
      </c>
      <c r="F684" s="8">
        <f t="shared" si="28"/>
        <v>95</v>
      </c>
    </row>
    <row r="685" spans="1:6" x14ac:dyDescent="0.2">
      <c r="A685" s="63">
        <v>10</v>
      </c>
      <c r="B685" s="10" t="s">
        <v>126</v>
      </c>
      <c r="C685" s="6" t="s">
        <v>123</v>
      </c>
      <c r="D685" s="6">
        <v>0.02</v>
      </c>
      <c r="E685" s="107">
        <v>900</v>
      </c>
      <c r="F685" s="8">
        <f t="shared" si="28"/>
        <v>18</v>
      </c>
    </row>
    <row r="686" spans="1:6" x14ac:dyDescent="0.2">
      <c r="A686" s="63">
        <v>11</v>
      </c>
      <c r="B686" s="10" t="s">
        <v>108</v>
      </c>
      <c r="C686" s="6" t="s">
        <v>109</v>
      </c>
      <c r="D686" s="6">
        <v>30</v>
      </c>
      <c r="E686" s="99">
        <v>1300</v>
      </c>
      <c r="F686" s="8">
        <f t="shared" si="28"/>
        <v>39000</v>
      </c>
    </row>
    <row r="687" spans="1:6" x14ac:dyDescent="0.2">
      <c r="A687" s="63">
        <v>12</v>
      </c>
      <c r="B687" s="10" t="s">
        <v>128</v>
      </c>
      <c r="C687" s="6" t="s">
        <v>46</v>
      </c>
      <c r="D687" s="6">
        <v>1</v>
      </c>
      <c r="E687" s="8">
        <v>1200</v>
      </c>
      <c r="F687" s="8">
        <f t="shared" si="28"/>
        <v>1200</v>
      </c>
    </row>
    <row r="688" spans="1:6" x14ac:dyDescent="0.2">
      <c r="A688" s="63">
        <v>13</v>
      </c>
      <c r="B688" s="10" t="s">
        <v>110</v>
      </c>
      <c r="C688" s="6" t="s">
        <v>46</v>
      </c>
      <c r="D688" s="6">
        <v>7.0000000000000007E-2</v>
      </c>
      <c r="E688" s="8">
        <v>13500</v>
      </c>
      <c r="F688" s="8">
        <f t="shared" si="28"/>
        <v>945.00000000000011</v>
      </c>
    </row>
    <row r="689" spans="1:6" x14ac:dyDescent="0.2">
      <c r="A689" s="63">
        <v>14</v>
      </c>
      <c r="B689" s="10" t="s">
        <v>111</v>
      </c>
      <c r="C689" s="6" t="s">
        <v>46</v>
      </c>
      <c r="D689" s="6">
        <v>6</v>
      </c>
      <c r="E689" s="8">
        <v>800</v>
      </c>
      <c r="F689" s="8">
        <f t="shared" si="28"/>
        <v>4800</v>
      </c>
    </row>
    <row r="690" spans="1:6" x14ac:dyDescent="0.2">
      <c r="A690" s="63">
        <v>15</v>
      </c>
      <c r="B690" s="10" t="s">
        <v>249</v>
      </c>
      <c r="C690" s="6" t="s">
        <v>46</v>
      </c>
      <c r="D690" s="6">
        <v>1</v>
      </c>
      <c r="E690" s="8">
        <v>25100</v>
      </c>
      <c r="F690" s="8">
        <f t="shared" si="28"/>
        <v>25100</v>
      </c>
    </row>
    <row r="691" spans="1:6" x14ac:dyDescent="0.2">
      <c r="A691" s="63">
        <v>16</v>
      </c>
      <c r="B691" s="10" t="s">
        <v>69</v>
      </c>
      <c r="C691" s="6" t="s">
        <v>70</v>
      </c>
      <c r="D691" s="6">
        <v>1</v>
      </c>
      <c r="E691" s="8">
        <v>1000</v>
      </c>
      <c r="F691" s="8">
        <f t="shared" si="28"/>
        <v>1000</v>
      </c>
    </row>
    <row r="692" spans="1:6" x14ac:dyDescent="0.2">
      <c r="A692" s="37"/>
      <c r="B692" s="34" t="s">
        <v>71</v>
      </c>
      <c r="C692" s="19"/>
      <c r="D692" s="41"/>
      <c r="E692" s="42"/>
      <c r="F692" s="42"/>
    </row>
    <row r="693" spans="1:6" x14ac:dyDescent="0.2">
      <c r="A693" s="63">
        <v>17</v>
      </c>
      <c r="B693" s="10" t="s">
        <v>250</v>
      </c>
      <c r="C693" s="6" t="s">
        <v>15</v>
      </c>
      <c r="D693" s="6">
        <v>1</v>
      </c>
      <c r="E693" s="8">
        <v>24000</v>
      </c>
      <c r="F693" s="8">
        <f>+E693*D693</f>
        <v>24000</v>
      </c>
    </row>
    <row r="694" spans="1:6" x14ac:dyDescent="0.2">
      <c r="A694" s="63">
        <v>18</v>
      </c>
      <c r="B694" s="10" t="s">
        <v>75</v>
      </c>
      <c r="C694" s="6" t="s">
        <v>76</v>
      </c>
      <c r="D694" s="6">
        <v>1</v>
      </c>
      <c r="E694" s="8">
        <v>1500</v>
      </c>
      <c r="F694" s="8">
        <f>+E694*D694</f>
        <v>1500</v>
      </c>
    </row>
    <row r="695" spans="1:6" x14ac:dyDescent="0.2">
      <c r="A695" s="17"/>
      <c r="B695" s="10"/>
      <c r="C695" s="6"/>
      <c r="D695" s="6"/>
      <c r="E695" s="8"/>
      <c r="F695" s="12">
        <f>SUM(F676:F694)</f>
        <v>105493</v>
      </c>
    </row>
    <row r="696" spans="1:6" x14ac:dyDescent="0.2">
      <c r="A696" s="54"/>
      <c r="B696" s="4"/>
      <c r="C696" s="2"/>
      <c r="D696" s="2"/>
      <c r="E696" s="3"/>
      <c r="F696" s="13"/>
    </row>
    <row r="697" spans="1:6" x14ac:dyDescent="0.2">
      <c r="A697" s="54"/>
      <c r="B697" s="4"/>
      <c r="C697" s="2"/>
      <c r="D697" s="2"/>
      <c r="E697" s="3"/>
      <c r="F697" s="13"/>
    </row>
    <row r="698" spans="1:6" x14ac:dyDescent="0.2">
      <c r="A698" s="54"/>
      <c r="B698" s="4"/>
      <c r="C698" s="2"/>
      <c r="D698" s="2"/>
      <c r="E698" s="3"/>
      <c r="F698" s="13"/>
    </row>
    <row r="699" spans="1:6" x14ac:dyDescent="0.2">
      <c r="A699" s="54"/>
      <c r="B699" s="4"/>
      <c r="C699" s="2"/>
      <c r="D699" s="2"/>
      <c r="E699" s="3"/>
      <c r="F699" s="13"/>
    </row>
    <row r="700" spans="1:6" x14ac:dyDescent="0.2">
      <c r="A700" s="54"/>
      <c r="B700" s="4"/>
      <c r="C700" s="2"/>
      <c r="D700" s="2"/>
      <c r="E700" s="3"/>
      <c r="F700" s="13"/>
    </row>
    <row r="701" spans="1:6" x14ac:dyDescent="0.2">
      <c r="A701" s="54"/>
      <c r="B701" s="54"/>
      <c r="C701" s="54"/>
      <c r="D701" s="54"/>
      <c r="E701" s="54"/>
      <c r="F701" s="54"/>
    </row>
    <row r="702" spans="1:6" s="40" customFormat="1" ht="48" customHeight="1" x14ac:dyDescent="0.2">
      <c r="A702" s="53"/>
      <c r="B702" s="205" t="s">
        <v>58</v>
      </c>
      <c r="C702" s="205"/>
      <c r="D702" s="205"/>
      <c r="E702" s="205"/>
      <c r="F702" s="205"/>
    </row>
    <row r="703" spans="1:6" s="40" customFormat="1" x14ac:dyDescent="0.2">
      <c r="A703" s="37"/>
      <c r="B703" s="38" t="s">
        <v>1</v>
      </c>
      <c r="C703" s="38" t="s">
        <v>62</v>
      </c>
      <c r="D703" s="38" t="s">
        <v>2</v>
      </c>
      <c r="E703" s="39" t="s">
        <v>63</v>
      </c>
      <c r="F703" s="39" t="s">
        <v>64</v>
      </c>
    </row>
    <row r="704" spans="1:6" s="40" customFormat="1" x14ac:dyDescent="0.2">
      <c r="A704" s="37"/>
      <c r="B704" s="34" t="s">
        <v>65</v>
      </c>
      <c r="C704" s="19"/>
      <c r="D704" s="41"/>
      <c r="E704" s="42"/>
      <c r="F704" s="42"/>
    </row>
    <row r="705" spans="1:6" s="40" customFormat="1" x14ac:dyDescent="0.2">
      <c r="A705" s="63">
        <v>1</v>
      </c>
      <c r="B705" s="10" t="s">
        <v>105</v>
      </c>
      <c r="C705" s="6" t="s">
        <v>46</v>
      </c>
      <c r="D705" s="6">
        <v>1</v>
      </c>
      <c r="E705" s="107">
        <v>3500</v>
      </c>
      <c r="F705" s="8">
        <f t="shared" ref="F705:F717" si="29">+E705*D705</f>
        <v>3500</v>
      </c>
    </row>
    <row r="706" spans="1:6" s="40" customFormat="1" x14ac:dyDescent="0.2">
      <c r="A706" s="63">
        <v>2</v>
      </c>
      <c r="B706" s="10" t="s">
        <v>106</v>
      </c>
      <c r="C706" s="6" t="s">
        <v>46</v>
      </c>
      <c r="D706" s="6">
        <v>1</v>
      </c>
      <c r="E706" s="107">
        <v>300</v>
      </c>
      <c r="F706" s="8">
        <f t="shared" si="29"/>
        <v>300</v>
      </c>
    </row>
    <row r="707" spans="1:6" s="40" customFormat="1" x14ac:dyDescent="0.2">
      <c r="A707" s="63">
        <v>3</v>
      </c>
      <c r="B707" s="10" t="s">
        <v>107</v>
      </c>
      <c r="C707" s="6" t="s">
        <v>46</v>
      </c>
      <c r="D707" s="6">
        <v>1</v>
      </c>
      <c r="E707" s="107">
        <v>370</v>
      </c>
      <c r="F707" s="8">
        <f t="shared" si="29"/>
        <v>370</v>
      </c>
    </row>
    <row r="708" spans="1:6" s="40" customFormat="1" x14ac:dyDescent="0.2">
      <c r="A708" s="63">
        <v>4</v>
      </c>
      <c r="B708" s="10" t="s">
        <v>122</v>
      </c>
      <c r="C708" s="6" t="s">
        <v>123</v>
      </c>
      <c r="D708" s="6">
        <v>0.5</v>
      </c>
      <c r="E708" s="107">
        <v>13000</v>
      </c>
      <c r="F708" s="8">
        <f t="shared" si="29"/>
        <v>6500</v>
      </c>
    </row>
    <row r="709" spans="1:6" s="40" customFormat="1" x14ac:dyDescent="0.2">
      <c r="A709" s="63">
        <v>5</v>
      </c>
      <c r="B709" s="10" t="s">
        <v>124</v>
      </c>
      <c r="C709" s="6" t="s">
        <v>123</v>
      </c>
      <c r="D709" s="6">
        <v>1</v>
      </c>
      <c r="E709" s="107">
        <v>1900</v>
      </c>
      <c r="F709" s="8">
        <f t="shared" si="29"/>
        <v>1900</v>
      </c>
    </row>
    <row r="710" spans="1:6" s="40" customFormat="1" x14ac:dyDescent="0.2">
      <c r="A710" s="63">
        <v>6</v>
      </c>
      <c r="B710" s="10" t="s">
        <v>125</v>
      </c>
      <c r="C710" s="6" t="s">
        <v>123</v>
      </c>
      <c r="D710" s="6">
        <v>1</v>
      </c>
      <c r="E710" s="107">
        <v>950</v>
      </c>
      <c r="F710" s="8">
        <f t="shared" si="29"/>
        <v>950</v>
      </c>
    </row>
    <row r="711" spans="1:6" s="40" customFormat="1" x14ac:dyDescent="0.2">
      <c r="A711" s="63">
        <v>7</v>
      </c>
      <c r="B711" s="10" t="s">
        <v>126</v>
      </c>
      <c r="C711" s="6" t="s">
        <v>123</v>
      </c>
      <c r="D711" s="6">
        <v>1</v>
      </c>
      <c r="E711" s="107">
        <v>900</v>
      </c>
      <c r="F711" s="8">
        <f t="shared" si="29"/>
        <v>900</v>
      </c>
    </row>
    <row r="712" spans="1:6" s="40" customFormat="1" x14ac:dyDescent="0.2">
      <c r="A712" s="63">
        <v>8</v>
      </c>
      <c r="B712" s="10" t="s">
        <v>108</v>
      </c>
      <c r="C712" s="6" t="s">
        <v>109</v>
      </c>
      <c r="D712" s="6">
        <v>12</v>
      </c>
      <c r="E712" s="99">
        <v>1300</v>
      </c>
      <c r="F712" s="8">
        <f t="shared" si="29"/>
        <v>15600</v>
      </c>
    </row>
    <row r="713" spans="1:6" s="40" customFormat="1" x14ac:dyDescent="0.2">
      <c r="A713" s="63">
        <v>9</v>
      </c>
      <c r="B713" s="10" t="s">
        <v>128</v>
      </c>
      <c r="C713" s="6" t="s">
        <v>46</v>
      </c>
      <c r="D713" s="6">
        <v>1</v>
      </c>
      <c r="E713" s="8">
        <v>1200</v>
      </c>
      <c r="F713" s="8">
        <f t="shared" si="29"/>
        <v>1200</v>
      </c>
    </row>
    <row r="714" spans="1:6" s="40" customFormat="1" x14ac:dyDescent="0.2">
      <c r="A714" s="63">
        <v>10</v>
      </c>
      <c r="B714" s="10" t="s">
        <v>110</v>
      </c>
      <c r="C714" s="6" t="s">
        <v>46</v>
      </c>
      <c r="D714" s="6">
        <v>7.0000000000000007E-2</v>
      </c>
      <c r="E714" s="8">
        <v>13500</v>
      </c>
      <c r="F714" s="8">
        <f t="shared" si="29"/>
        <v>945.00000000000011</v>
      </c>
    </row>
    <row r="715" spans="1:6" s="40" customFormat="1" x14ac:dyDescent="0.2">
      <c r="A715" s="63">
        <v>11</v>
      </c>
      <c r="B715" s="10" t="s">
        <v>111</v>
      </c>
      <c r="C715" s="6" t="s">
        <v>46</v>
      </c>
      <c r="D715" s="6">
        <v>6</v>
      </c>
      <c r="E715" s="8">
        <v>800</v>
      </c>
      <c r="F715" s="8">
        <f t="shared" si="29"/>
        <v>4800</v>
      </c>
    </row>
    <row r="716" spans="1:6" s="40" customFormat="1" x14ac:dyDescent="0.2">
      <c r="A716" s="63">
        <v>12</v>
      </c>
      <c r="B716" s="10" t="s">
        <v>131</v>
      </c>
      <c r="C716" s="6" t="s">
        <v>46</v>
      </c>
      <c r="D716" s="6">
        <v>1</v>
      </c>
      <c r="E716" s="99">
        <v>4500</v>
      </c>
      <c r="F716" s="8">
        <f t="shared" si="29"/>
        <v>4500</v>
      </c>
    </row>
    <row r="717" spans="1:6" s="40" customFormat="1" x14ac:dyDescent="0.2">
      <c r="A717" s="63">
        <v>13</v>
      </c>
      <c r="B717" s="10" t="s">
        <v>69</v>
      </c>
      <c r="C717" s="6" t="s">
        <v>70</v>
      </c>
      <c r="D717" s="6">
        <v>1</v>
      </c>
      <c r="E717" s="8">
        <v>1000</v>
      </c>
      <c r="F717" s="8">
        <f t="shared" si="29"/>
        <v>1000</v>
      </c>
    </row>
    <row r="718" spans="1:6" s="40" customFormat="1" x14ac:dyDescent="0.2">
      <c r="A718" s="63"/>
      <c r="B718" s="34" t="s">
        <v>71</v>
      </c>
      <c r="C718" s="19"/>
      <c r="D718" s="41"/>
      <c r="E718" s="42"/>
      <c r="F718" s="42"/>
    </row>
    <row r="719" spans="1:6" s="40" customFormat="1" x14ac:dyDescent="0.2">
      <c r="A719" s="63">
        <v>14</v>
      </c>
      <c r="B719" s="10" t="s">
        <v>121</v>
      </c>
      <c r="C719" s="6" t="s">
        <v>46</v>
      </c>
      <c r="D719" s="6">
        <v>1</v>
      </c>
      <c r="E719" s="8">
        <v>24000</v>
      </c>
      <c r="F719" s="8">
        <f>+E719*D719</f>
        <v>24000</v>
      </c>
    </row>
    <row r="720" spans="1:6" s="40" customFormat="1" x14ac:dyDescent="0.2">
      <c r="A720" s="63">
        <v>15</v>
      </c>
      <c r="B720" s="10" t="s">
        <v>75</v>
      </c>
      <c r="C720" s="6" t="s">
        <v>76</v>
      </c>
      <c r="D720" s="6">
        <v>1</v>
      </c>
      <c r="E720" s="8">
        <v>1500</v>
      </c>
      <c r="F720" s="8">
        <f>+E720*D720</f>
        <v>1500</v>
      </c>
    </row>
    <row r="721" spans="1:6" x14ac:dyDescent="0.2">
      <c r="A721" s="17"/>
      <c r="B721" s="10"/>
      <c r="C721" s="6"/>
      <c r="D721" s="6"/>
      <c r="E721" s="8"/>
      <c r="F721" s="12">
        <f>SUM(F705:F720)</f>
        <v>67965</v>
      </c>
    </row>
    <row r="722" spans="1:6" x14ac:dyDescent="0.2">
      <c r="A722" s="54"/>
      <c r="B722" s="54"/>
      <c r="C722" s="54"/>
      <c r="D722" s="54"/>
      <c r="E722" s="54"/>
      <c r="F722" s="54"/>
    </row>
    <row r="723" spans="1:6" s="40" customFormat="1" ht="38.25" customHeight="1" x14ac:dyDescent="0.2">
      <c r="A723" s="53"/>
      <c r="B723" s="205" t="s">
        <v>101</v>
      </c>
      <c r="C723" s="205"/>
      <c r="D723" s="205"/>
      <c r="E723" s="205"/>
      <c r="F723" s="205"/>
    </row>
    <row r="724" spans="1:6" s="40" customFormat="1" x14ac:dyDescent="0.2">
      <c r="A724" s="37"/>
      <c r="B724" s="38" t="s">
        <v>1</v>
      </c>
      <c r="C724" s="38" t="s">
        <v>62</v>
      </c>
      <c r="D724" s="38" t="s">
        <v>2</v>
      </c>
      <c r="E724" s="39" t="s">
        <v>63</v>
      </c>
      <c r="F724" s="39" t="s">
        <v>64</v>
      </c>
    </row>
    <row r="725" spans="1:6" s="40" customFormat="1" x14ac:dyDescent="0.2">
      <c r="A725" s="37"/>
      <c r="B725" s="34" t="s">
        <v>65</v>
      </c>
      <c r="C725" s="19"/>
      <c r="D725" s="41"/>
      <c r="E725" s="42"/>
      <c r="F725" s="42"/>
    </row>
    <row r="726" spans="1:6" s="40" customFormat="1" x14ac:dyDescent="0.2">
      <c r="A726" s="63">
        <v>1</v>
      </c>
      <c r="B726" s="10" t="s">
        <v>105</v>
      </c>
      <c r="C726" s="6" t="s">
        <v>46</v>
      </c>
      <c r="D726" s="6">
        <v>2</v>
      </c>
      <c r="E726" s="107">
        <v>3500</v>
      </c>
      <c r="F726" s="8">
        <f t="shared" ref="F726:F738" si="30">+E726*D726</f>
        <v>7000</v>
      </c>
    </row>
    <row r="727" spans="1:6" s="40" customFormat="1" x14ac:dyDescent="0.2">
      <c r="A727" s="63">
        <v>2</v>
      </c>
      <c r="B727" s="10" t="s">
        <v>106</v>
      </c>
      <c r="C727" s="6" t="s">
        <v>46</v>
      </c>
      <c r="D727" s="6">
        <v>2</v>
      </c>
      <c r="E727" s="107">
        <v>300</v>
      </c>
      <c r="F727" s="8">
        <f t="shared" si="30"/>
        <v>600</v>
      </c>
    </row>
    <row r="728" spans="1:6" s="40" customFormat="1" x14ac:dyDescent="0.2">
      <c r="A728" s="63">
        <v>3</v>
      </c>
      <c r="B728" s="10" t="s">
        <v>107</v>
      </c>
      <c r="C728" s="6" t="s">
        <v>46</v>
      </c>
      <c r="D728" s="6">
        <v>2</v>
      </c>
      <c r="E728" s="107">
        <v>370</v>
      </c>
      <c r="F728" s="8">
        <f t="shared" si="30"/>
        <v>740</v>
      </c>
    </row>
    <row r="729" spans="1:6" s="40" customFormat="1" x14ac:dyDescent="0.2">
      <c r="A729" s="63">
        <v>4</v>
      </c>
      <c r="B729" s="10" t="s">
        <v>122</v>
      </c>
      <c r="C729" s="6" t="s">
        <v>123</v>
      </c>
      <c r="D729" s="6">
        <v>0.5</v>
      </c>
      <c r="E729" s="107">
        <v>13000</v>
      </c>
      <c r="F729" s="8">
        <f t="shared" si="30"/>
        <v>6500</v>
      </c>
    </row>
    <row r="730" spans="1:6" s="40" customFormat="1" x14ac:dyDescent="0.2">
      <c r="A730" s="63">
        <v>5</v>
      </c>
      <c r="B730" s="10" t="s">
        <v>124</v>
      </c>
      <c r="C730" s="6" t="s">
        <v>123</v>
      </c>
      <c r="D730" s="6">
        <v>1</v>
      </c>
      <c r="E730" s="107">
        <v>2000</v>
      </c>
      <c r="F730" s="8">
        <f t="shared" si="30"/>
        <v>2000</v>
      </c>
    </row>
    <row r="731" spans="1:6" s="40" customFormat="1" x14ac:dyDescent="0.2">
      <c r="A731" s="63">
        <v>6</v>
      </c>
      <c r="B731" s="10" t="s">
        <v>125</v>
      </c>
      <c r="C731" s="6" t="s">
        <v>123</v>
      </c>
      <c r="D731" s="6">
        <v>1</v>
      </c>
      <c r="E731" s="107">
        <v>950</v>
      </c>
      <c r="F731" s="8">
        <f t="shared" si="30"/>
        <v>950</v>
      </c>
    </row>
    <row r="732" spans="1:6" s="40" customFormat="1" x14ac:dyDescent="0.2">
      <c r="A732" s="63">
        <v>7</v>
      </c>
      <c r="B732" s="10" t="s">
        <v>126</v>
      </c>
      <c r="C732" s="6" t="s">
        <v>123</v>
      </c>
      <c r="D732" s="6">
        <v>1</v>
      </c>
      <c r="E732" s="107">
        <v>900</v>
      </c>
      <c r="F732" s="8">
        <f t="shared" si="30"/>
        <v>900</v>
      </c>
    </row>
    <row r="733" spans="1:6" s="40" customFormat="1" x14ac:dyDescent="0.2">
      <c r="A733" s="63">
        <v>8</v>
      </c>
      <c r="B733" s="10" t="s">
        <v>132</v>
      </c>
      <c r="C733" s="6" t="s">
        <v>109</v>
      </c>
      <c r="D733" s="6">
        <v>30</v>
      </c>
      <c r="E733" s="99">
        <v>2050</v>
      </c>
      <c r="F733" s="8">
        <f t="shared" si="30"/>
        <v>61500</v>
      </c>
    </row>
    <row r="734" spans="1:6" s="40" customFormat="1" x14ac:dyDescent="0.2">
      <c r="A734" s="63">
        <v>9</v>
      </c>
      <c r="B734" s="10" t="s">
        <v>128</v>
      </c>
      <c r="C734" s="6" t="s">
        <v>46</v>
      </c>
      <c r="D734" s="6">
        <v>1</v>
      </c>
      <c r="E734" s="8">
        <v>1200</v>
      </c>
      <c r="F734" s="8">
        <f t="shared" si="30"/>
        <v>1200</v>
      </c>
    </row>
    <row r="735" spans="1:6" s="40" customFormat="1" x14ac:dyDescent="0.2">
      <c r="A735" s="63">
        <v>10</v>
      </c>
      <c r="B735" s="10" t="s">
        <v>110</v>
      </c>
      <c r="C735" s="6" t="s">
        <v>46</v>
      </c>
      <c r="D735" s="6">
        <v>7.0000000000000007E-2</v>
      </c>
      <c r="E735" s="8">
        <v>13500</v>
      </c>
      <c r="F735" s="8">
        <f t="shared" si="30"/>
        <v>945.00000000000011</v>
      </c>
    </row>
    <row r="736" spans="1:6" s="40" customFormat="1" x14ac:dyDescent="0.2">
      <c r="A736" s="63">
        <v>11</v>
      </c>
      <c r="B736" s="10" t="s">
        <v>111</v>
      </c>
      <c r="C736" s="6" t="s">
        <v>46</v>
      </c>
      <c r="D736" s="6">
        <v>3</v>
      </c>
      <c r="E736" s="8">
        <v>800</v>
      </c>
      <c r="F736" s="8">
        <f t="shared" si="30"/>
        <v>2400</v>
      </c>
    </row>
    <row r="737" spans="1:6" s="40" customFormat="1" x14ac:dyDescent="0.2">
      <c r="A737" s="63">
        <v>12</v>
      </c>
      <c r="B737" s="10" t="s">
        <v>133</v>
      </c>
      <c r="C737" s="6" t="s">
        <v>46</v>
      </c>
      <c r="D737" s="6">
        <v>1</v>
      </c>
      <c r="E737" s="99">
        <v>10000</v>
      </c>
      <c r="F737" s="8">
        <f t="shared" si="30"/>
        <v>10000</v>
      </c>
    </row>
    <row r="738" spans="1:6" s="40" customFormat="1" x14ac:dyDescent="0.2">
      <c r="A738" s="63">
        <v>13</v>
      </c>
      <c r="B738" s="10" t="s">
        <v>69</v>
      </c>
      <c r="C738" s="6" t="s">
        <v>70</v>
      </c>
      <c r="D738" s="6">
        <v>1</v>
      </c>
      <c r="E738" s="8">
        <v>1500</v>
      </c>
      <c r="F738" s="8">
        <f t="shared" si="30"/>
        <v>1500</v>
      </c>
    </row>
    <row r="739" spans="1:6" s="40" customFormat="1" x14ac:dyDescent="0.2">
      <c r="A739" s="37"/>
      <c r="B739" s="34" t="s">
        <v>71</v>
      </c>
      <c r="C739" s="19"/>
      <c r="D739" s="41"/>
      <c r="E739" s="42"/>
      <c r="F739" s="42"/>
    </row>
    <row r="740" spans="1:6" s="40" customFormat="1" x14ac:dyDescent="0.2">
      <c r="A740" s="63">
        <v>14</v>
      </c>
      <c r="B740" s="10" t="s">
        <v>141</v>
      </c>
      <c r="C740" s="6" t="s">
        <v>46</v>
      </c>
      <c r="D740" s="6">
        <v>1</v>
      </c>
      <c r="E740" s="8">
        <v>35000</v>
      </c>
      <c r="F740" s="8">
        <f>+E740*D740</f>
        <v>35000</v>
      </c>
    </row>
    <row r="741" spans="1:6" s="40" customFormat="1" x14ac:dyDescent="0.2">
      <c r="A741" s="63">
        <v>15</v>
      </c>
      <c r="B741" s="10" t="s">
        <v>75</v>
      </c>
      <c r="C741" s="6" t="s">
        <v>76</v>
      </c>
      <c r="D741" s="6">
        <v>1</v>
      </c>
      <c r="E741" s="8">
        <v>2000</v>
      </c>
      <c r="F741" s="8">
        <f>+E741*D741</f>
        <v>2000</v>
      </c>
    </row>
    <row r="742" spans="1:6" x14ac:dyDescent="0.2">
      <c r="A742" s="17"/>
      <c r="B742" s="10"/>
      <c r="C742" s="6"/>
      <c r="D742" s="6"/>
      <c r="E742" s="8"/>
      <c r="F742" s="12">
        <f>SUM(F726:F741)</f>
        <v>133235</v>
      </c>
    </row>
    <row r="743" spans="1:6" x14ac:dyDescent="0.2">
      <c r="A743" s="54"/>
      <c r="B743" s="4"/>
      <c r="C743" s="2"/>
      <c r="D743" s="2"/>
      <c r="E743" s="3"/>
      <c r="F743" s="13"/>
    </row>
    <row r="744" spans="1:6" x14ac:dyDescent="0.2">
      <c r="A744" s="54"/>
      <c r="B744" s="4"/>
      <c r="C744" s="2"/>
      <c r="D744" s="2"/>
      <c r="E744" s="3"/>
      <c r="F744" s="13"/>
    </row>
    <row r="745" spans="1:6" x14ac:dyDescent="0.2">
      <c r="A745" s="54"/>
      <c r="B745" s="4"/>
      <c r="C745" s="2"/>
      <c r="D745" s="2"/>
      <c r="E745" s="3"/>
      <c r="F745" s="13"/>
    </row>
    <row r="746" spans="1:6" x14ac:dyDescent="0.2">
      <c r="A746" s="54"/>
      <c r="B746" s="4"/>
      <c r="C746" s="2"/>
      <c r="D746" s="2"/>
      <c r="E746" s="3"/>
      <c r="F746" s="13"/>
    </row>
    <row r="747" spans="1:6" x14ac:dyDescent="0.2">
      <c r="A747" s="54"/>
      <c r="B747" s="4"/>
      <c r="C747" s="2"/>
      <c r="D747" s="2"/>
      <c r="E747" s="3"/>
      <c r="F747" s="13"/>
    </row>
    <row r="748" spans="1:6" x14ac:dyDescent="0.2">
      <c r="A748" s="54"/>
      <c r="B748" s="4"/>
      <c r="C748" s="2"/>
      <c r="D748" s="2"/>
      <c r="E748" s="3"/>
      <c r="F748" s="13"/>
    </row>
    <row r="749" spans="1:6" x14ac:dyDescent="0.2">
      <c r="A749" s="54"/>
      <c r="B749" s="4"/>
      <c r="C749" s="2"/>
      <c r="D749" s="2"/>
      <c r="E749" s="3"/>
      <c r="F749" s="13"/>
    </row>
    <row r="750" spans="1:6" x14ac:dyDescent="0.2">
      <c r="A750" s="54"/>
      <c r="B750" s="4"/>
      <c r="C750" s="2"/>
      <c r="D750" s="2"/>
      <c r="E750" s="3"/>
      <c r="F750" s="13"/>
    </row>
    <row r="751" spans="1:6" x14ac:dyDescent="0.2">
      <c r="A751" s="54"/>
      <c r="B751" s="4"/>
      <c r="C751" s="2"/>
      <c r="D751" s="2"/>
      <c r="E751" s="3"/>
      <c r="F751" s="13"/>
    </row>
    <row r="752" spans="1:6" x14ac:dyDescent="0.2">
      <c r="A752" s="54"/>
      <c r="B752" s="4"/>
      <c r="C752" s="2"/>
      <c r="D752" s="2"/>
      <c r="E752" s="3"/>
      <c r="F752" s="13"/>
    </row>
    <row r="753" spans="1:6" x14ac:dyDescent="0.2">
      <c r="A753" s="54"/>
      <c r="B753" s="4"/>
      <c r="C753" s="2"/>
      <c r="D753" s="2"/>
      <c r="E753" s="3"/>
      <c r="F753" s="13"/>
    </row>
    <row r="754" spans="1:6" x14ac:dyDescent="0.2">
      <c r="A754" s="54"/>
      <c r="B754" s="4"/>
      <c r="C754" s="2"/>
      <c r="D754" s="2"/>
      <c r="E754" s="3"/>
      <c r="F754" s="13"/>
    </row>
    <row r="755" spans="1:6" x14ac:dyDescent="0.2">
      <c r="A755" s="54"/>
      <c r="B755" s="4"/>
      <c r="C755" s="2"/>
      <c r="D755" s="2"/>
      <c r="E755" s="3"/>
      <c r="F755" s="13"/>
    </row>
    <row r="756" spans="1:6" x14ac:dyDescent="0.2">
      <c r="A756" s="54"/>
      <c r="B756" s="4"/>
      <c r="C756" s="2"/>
      <c r="D756" s="2"/>
      <c r="E756" s="3"/>
      <c r="F756" s="13"/>
    </row>
    <row r="757" spans="1:6" x14ac:dyDescent="0.2">
      <c r="A757" s="54"/>
      <c r="B757" s="4"/>
      <c r="C757" s="2"/>
      <c r="D757" s="2"/>
      <c r="E757" s="3"/>
      <c r="F757" s="13"/>
    </row>
    <row r="758" spans="1:6" x14ac:dyDescent="0.2">
      <c r="A758" s="54"/>
      <c r="B758" s="4"/>
      <c r="C758" s="2"/>
      <c r="D758" s="2"/>
      <c r="E758" s="3"/>
      <c r="F758" s="13"/>
    </row>
    <row r="759" spans="1:6" ht="52.5" customHeight="1" x14ac:dyDescent="0.2">
      <c r="A759" s="53"/>
      <c r="B759" s="205" t="s">
        <v>135</v>
      </c>
      <c r="C759" s="205"/>
      <c r="D759" s="205"/>
      <c r="E759" s="205"/>
      <c r="F759" s="205"/>
    </row>
    <row r="760" spans="1:6" x14ac:dyDescent="0.2">
      <c r="A760" s="37"/>
      <c r="B760" s="38" t="s">
        <v>1</v>
      </c>
      <c r="C760" s="38" t="s">
        <v>62</v>
      </c>
      <c r="D760" s="38" t="s">
        <v>2</v>
      </c>
      <c r="E760" s="39" t="s">
        <v>63</v>
      </c>
      <c r="F760" s="39" t="s">
        <v>64</v>
      </c>
    </row>
    <row r="761" spans="1:6" x14ac:dyDescent="0.2">
      <c r="A761" s="37"/>
      <c r="B761" s="34" t="s">
        <v>65</v>
      </c>
      <c r="C761" s="19"/>
      <c r="D761" s="61"/>
      <c r="E761" s="42"/>
      <c r="F761" s="42"/>
    </row>
    <row r="762" spans="1:6" x14ac:dyDescent="0.2">
      <c r="A762" s="63">
        <v>1</v>
      </c>
      <c r="B762" s="10" t="s">
        <v>105</v>
      </c>
      <c r="C762" s="59" t="s">
        <v>46</v>
      </c>
      <c r="D762" s="59">
        <v>1</v>
      </c>
      <c r="E762" s="107">
        <v>3500</v>
      </c>
      <c r="F762" s="8">
        <f t="shared" ref="F762:F774" si="31">+E762*D762</f>
        <v>3500</v>
      </c>
    </row>
    <row r="763" spans="1:6" x14ac:dyDescent="0.2">
      <c r="A763" s="63">
        <v>2</v>
      </c>
      <c r="B763" s="10" t="s">
        <v>106</v>
      </c>
      <c r="C763" s="59" t="s">
        <v>46</v>
      </c>
      <c r="D763" s="59">
        <v>1</v>
      </c>
      <c r="E763" s="107">
        <v>300</v>
      </c>
      <c r="F763" s="8">
        <f t="shared" si="31"/>
        <v>300</v>
      </c>
    </row>
    <row r="764" spans="1:6" x14ac:dyDescent="0.2">
      <c r="A764" s="63">
        <v>3</v>
      </c>
      <c r="B764" s="10" t="s">
        <v>107</v>
      </c>
      <c r="C764" s="59" t="s">
        <v>46</v>
      </c>
      <c r="D764" s="59">
        <v>1</v>
      </c>
      <c r="E764" s="107">
        <v>370</v>
      </c>
      <c r="F764" s="8">
        <f t="shared" si="31"/>
        <v>370</v>
      </c>
    </row>
    <row r="765" spans="1:6" x14ac:dyDescent="0.2">
      <c r="A765" s="63">
        <v>4</v>
      </c>
      <c r="B765" s="10" t="s">
        <v>122</v>
      </c>
      <c r="C765" s="59" t="s">
        <v>123</v>
      </c>
      <c r="D765" s="59">
        <v>0.5</v>
      </c>
      <c r="E765" s="107">
        <v>13000</v>
      </c>
      <c r="F765" s="8">
        <f t="shared" si="31"/>
        <v>6500</v>
      </c>
    </row>
    <row r="766" spans="1:6" x14ac:dyDescent="0.2">
      <c r="A766" s="63">
        <v>5</v>
      </c>
      <c r="B766" s="10" t="s">
        <v>124</v>
      </c>
      <c r="C766" s="59" t="s">
        <v>123</v>
      </c>
      <c r="D766" s="59">
        <v>1</v>
      </c>
      <c r="E766" s="107">
        <v>1900</v>
      </c>
      <c r="F766" s="8">
        <f t="shared" si="31"/>
        <v>1900</v>
      </c>
    </row>
    <row r="767" spans="1:6" x14ac:dyDescent="0.2">
      <c r="A767" s="63">
        <v>6</v>
      </c>
      <c r="B767" s="10" t="s">
        <v>125</v>
      </c>
      <c r="C767" s="59" t="s">
        <v>123</v>
      </c>
      <c r="D767" s="59">
        <v>1</v>
      </c>
      <c r="E767" s="107">
        <v>950</v>
      </c>
      <c r="F767" s="8">
        <f t="shared" si="31"/>
        <v>950</v>
      </c>
    </row>
    <row r="768" spans="1:6" x14ac:dyDescent="0.2">
      <c r="A768" s="63">
        <v>7</v>
      </c>
      <c r="B768" s="10" t="s">
        <v>126</v>
      </c>
      <c r="C768" s="59" t="s">
        <v>123</v>
      </c>
      <c r="D768" s="59">
        <v>1</v>
      </c>
      <c r="E768" s="107">
        <v>900</v>
      </c>
      <c r="F768" s="8">
        <f t="shared" si="31"/>
        <v>900</v>
      </c>
    </row>
    <row r="769" spans="1:6" x14ac:dyDescent="0.2">
      <c r="A769" s="63">
        <v>8</v>
      </c>
      <c r="B769" s="10" t="s">
        <v>108</v>
      </c>
      <c r="C769" s="59" t="s">
        <v>109</v>
      </c>
      <c r="D769" s="59">
        <v>15</v>
      </c>
      <c r="E769" s="99">
        <v>1300</v>
      </c>
      <c r="F769" s="8">
        <f t="shared" si="31"/>
        <v>19500</v>
      </c>
    </row>
    <row r="770" spans="1:6" x14ac:dyDescent="0.2">
      <c r="A770" s="63">
        <v>9</v>
      </c>
      <c r="B770" s="10" t="s">
        <v>128</v>
      </c>
      <c r="C770" s="59" t="s">
        <v>46</v>
      </c>
      <c r="D770" s="59">
        <v>1</v>
      </c>
      <c r="E770" s="8">
        <v>1200</v>
      </c>
      <c r="F770" s="8">
        <f t="shared" si="31"/>
        <v>1200</v>
      </c>
    </row>
    <row r="771" spans="1:6" x14ac:dyDescent="0.2">
      <c r="A771" s="63">
        <v>10</v>
      </c>
      <c r="B771" s="10" t="s">
        <v>110</v>
      </c>
      <c r="C771" s="59" t="s">
        <v>46</v>
      </c>
      <c r="D771" s="59">
        <v>7.0000000000000007E-2</v>
      </c>
      <c r="E771" s="8">
        <v>13500</v>
      </c>
      <c r="F771" s="8">
        <f t="shared" si="31"/>
        <v>945.00000000000011</v>
      </c>
    </row>
    <row r="772" spans="1:6" x14ac:dyDescent="0.2">
      <c r="A772" s="63">
        <v>11</v>
      </c>
      <c r="B772" s="10" t="s">
        <v>111</v>
      </c>
      <c r="C772" s="59" t="s">
        <v>46</v>
      </c>
      <c r="D772" s="59">
        <v>6</v>
      </c>
      <c r="E772" s="8">
        <v>800</v>
      </c>
      <c r="F772" s="8">
        <f t="shared" si="31"/>
        <v>4800</v>
      </c>
    </row>
    <row r="773" spans="1:6" x14ac:dyDescent="0.2">
      <c r="A773" s="63">
        <v>12</v>
      </c>
      <c r="B773" s="10" t="s">
        <v>136</v>
      </c>
      <c r="C773" s="59" t="s">
        <v>46</v>
      </c>
      <c r="D773" s="59">
        <v>1</v>
      </c>
      <c r="E773" s="8">
        <v>29800</v>
      </c>
      <c r="F773" s="8">
        <f t="shared" si="31"/>
        <v>29800</v>
      </c>
    </row>
    <row r="774" spans="1:6" x14ac:dyDescent="0.2">
      <c r="A774" s="63">
        <v>13</v>
      </c>
      <c r="B774" s="10" t="s">
        <v>69</v>
      </c>
      <c r="C774" s="59" t="s">
        <v>70</v>
      </c>
      <c r="D774" s="59">
        <v>1</v>
      </c>
      <c r="E774" s="8">
        <v>1000</v>
      </c>
      <c r="F774" s="8">
        <f t="shared" si="31"/>
        <v>1000</v>
      </c>
    </row>
    <row r="775" spans="1:6" x14ac:dyDescent="0.2">
      <c r="A775" s="37"/>
      <c r="B775" s="34" t="s">
        <v>71</v>
      </c>
      <c r="C775" s="19"/>
      <c r="D775" s="61"/>
      <c r="E775" s="42"/>
      <c r="F775" s="42"/>
    </row>
    <row r="776" spans="1:6" x14ac:dyDescent="0.2">
      <c r="A776" s="63">
        <v>14</v>
      </c>
      <c r="B776" s="10" t="s">
        <v>121</v>
      </c>
      <c r="C776" s="59" t="s">
        <v>46</v>
      </c>
      <c r="D776" s="59">
        <v>1</v>
      </c>
      <c r="E776" s="8">
        <v>24000</v>
      </c>
      <c r="F776" s="8">
        <f>+E776*D776</f>
        <v>24000</v>
      </c>
    </row>
    <row r="777" spans="1:6" x14ac:dyDescent="0.2">
      <c r="A777" s="63">
        <v>15</v>
      </c>
      <c r="B777" s="10" t="s">
        <v>75</v>
      </c>
      <c r="C777" s="59" t="s">
        <v>76</v>
      </c>
      <c r="D777" s="59">
        <v>1</v>
      </c>
      <c r="E777" s="8">
        <v>1500</v>
      </c>
      <c r="F777" s="8">
        <f>+E777*D777</f>
        <v>1500</v>
      </c>
    </row>
    <row r="778" spans="1:6" x14ac:dyDescent="0.2">
      <c r="A778" s="17"/>
      <c r="B778" s="10"/>
      <c r="C778" s="59"/>
      <c r="D778" s="59"/>
      <c r="E778" s="8"/>
      <c r="F778" s="12">
        <f>SUM(F762:F777)</f>
        <v>97165</v>
      </c>
    </row>
    <row r="779" spans="1:6" x14ac:dyDescent="0.2">
      <c r="A779" s="54"/>
      <c r="B779" s="4"/>
      <c r="C779" s="2"/>
      <c r="D779" s="2"/>
      <c r="E779" s="3"/>
      <c r="F779" s="13"/>
    </row>
    <row r="780" spans="1:6" x14ac:dyDescent="0.2">
      <c r="A780" s="54"/>
      <c r="B780" s="54"/>
      <c r="C780" s="54"/>
      <c r="D780" s="54"/>
      <c r="E780" s="54"/>
      <c r="F780" s="54"/>
    </row>
    <row r="781" spans="1:6" s="40" customFormat="1" ht="45" customHeight="1" x14ac:dyDescent="0.2">
      <c r="A781" s="53"/>
      <c r="B781" s="205" t="s">
        <v>59</v>
      </c>
      <c r="C781" s="205"/>
      <c r="D781" s="205"/>
      <c r="E781" s="205"/>
      <c r="F781" s="205"/>
    </row>
    <row r="782" spans="1:6" s="40" customFormat="1" x14ac:dyDescent="0.2">
      <c r="A782" s="37"/>
      <c r="B782" s="38" t="s">
        <v>1</v>
      </c>
      <c r="C782" s="38" t="s">
        <v>62</v>
      </c>
      <c r="D782" s="38" t="s">
        <v>2</v>
      </c>
      <c r="E782" s="39" t="s">
        <v>63</v>
      </c>
      <c r="F782" s="39" t="s">
        <v>64</v>
      </c>
    </row>
    <row r="783" spans="1:6" s="40" customFormat="1" x14ac:dyDescent="0.2">
      <c r="A783" s="37"/>
      <c r="B783" s="34" t="s">
        <v>65</v>
      </c>
      <c r="C783" s="19"/>
      <c r="D783" s="41"/>
      <c r="E783" s="42"/>
      <c r="F783" s="42"/>
    </row>
    <row r="784" spans="1:6" s="40" customFormat="1" x14ac:dyDescent="0.2">
      <c r="A784" s="63">
        <v>1</v>
      </c>
      <c r="B784" s="10" t="s">
        <v>105</v>
      </c>
      <c r="C784" s="6" t="s">
        <v>46</v>
      </c>
      <c r="D784" s="6">
        <v>1</v>
      </c>
      <c r="E784" s="107">
        <v>3500</v>
      </c>
      <c r="F784" s="8">
        <f t="shared" ref="F784:F796" si="32">+E784*D784</f>
        <v>3500</v>
      </c>
    </row>
    <row r="785" spans="1:6" s="40" customFormat="1" x14ac:dyDescent="0.2">
      <c r="A785" s="63">
        <v>2</v>
      </c>
      <c r="B785" s="10" t="s">
        <v>106</v>
      </c>
      <c r="C785" s="6" t="s">
        <v>46</v>
      </c>
      <c r="D785" s="6">
        <v>1</v>
      </c>
      <c r="E785" s="107">
        <v>300</v>
      </c>
      <c r="F785" s="8">
        <f t="shared" si="32"/>
        <v>300</v>
      </c>
    </row>
    <row r="786" spans="1:6" s="40" customFormat="1" x14ac:dyDescent="0.2">
      <c r="A786" s="63">
        <v>3</v>
      </c>
      <c r="B786" s="10" t="s">
        <v>107</v>
      </c>
      <c r="C786" s="6" t="s">
        <v>46</v>
      </c>
      <c r="D786" s="6">
        <v>1</v>
      </c>
      <c r="E786" s="107">
        <v>370</v>
      </c>
      <c r="F786" s="8">
        <f t="shared" si="32"/>
        <v>370</v>
      </c>
    </row>
    <row r="787" spans="1:6" s="40" customFormat="1" x14ac:dyDescent="0.2">
      <c r="A787" s="63">
        <v>4</v>
      </c>
      <c r="B787" s="10" t="s">
        <v>122</v>
      </c>
      <c r="C787" s="6" t="s">
        <v>123</v>
      </c>
      <c r="D787" s="6">
        <v>0.5</v>
      </c>
      <c r="E787" s="107">
        <v>13000</v>
      </c>
      <c r="F787" s="8">
        <f t="shared" si="32"/>
        <v>6500</v>
      </c>
    </row>
    <row r="788" spans="1:6" s="40" customFormat="1" x14ac:dyDescent="0.2">
      <c r="A788" s="63">
        <v>5</v>
      </c>
      <c r="B788" s="10" t="s">
        <v>124</v>
      </c>
      <c r="C788" s="6" t="s">
        <v>123</v>
      </c>
      <c r="D788" s="6">
        <v>1</v>
      </c>
      <c r="E788" s="107">
        <v>1900</v>
      </c>
      <c r="F788" s="8">
        <f t="shared" si="32"/>
        <v>1900</v>
      </c>
    </row>
    <row r="789" spans="1:6" s="40" customFormat="1" x14ac:dyDescent="0.2">
      <c r="A789" s="63">
        <v>6</v>
      </c>
      <c r="B789" s="10" t="s">
        <v>125</v>
      </c>
      <c r="C789" s="6" t="s">
        <v>123</v>
      </c>
      <c r="D789" s="6">
        <v>1</v>
      </c>
      <c r="E789" s="107">
        <v>950</v>
      </c>
      <c r="F789" s="8">
        <f t="shared" si="32"/>
        <v>950</v>
      </c>
    </row>
    <row r="790" spans="1:6" s="40" customFormat="1" x14ac:dyDescent="0.2">
      <c r="A790" s="63">
        <v>7</v>
      </c>
      <c r="B790" s="10" t="s">
        <v>126</v>
      </c>
      <c r="C790" s="6" t="s">
        <v>123</v>
      </c>
      <c r="D790" s="6">
        <v>1</v>
      </c>
      <c r="E790" s="107">
        <v>900</v>
      </c>
      <c r="F790" s="8">
        <f t="shared" si="32"/>
        <v>900</v>
      </c>
    </row>
    <row r="791" spans="1:6" s="40" customFormat="1" x14ac:dyDescent="0.2">
      <c r="A791" s="63">
        <v>8</v>
      </c>
      <c r="B791" s="10" t="s">
        <v>108</v>
      </c>
      <c r="C791" s="6" t="s">
        <v>109</v>
      </c>
      <c r="D791" s="6">
        <v>15</v>
      </c>
      <c r="E791" s="107">
        <v>1300</v>
      </c>
      <c r="F791" s="8">
        <f t="shared" si="32"/>
        <v>19500</v>
      </c>
    </row>
    <row r="792" spans="1:6" s="40" customFormat="1" x14ac:dyDescent="0.2">
      <c r="A792" s="63">
        <v>9</v>
      </c>
      <c r="B792" s="10" t="s">
        <v>128</v>
      </c>
      <c r="C792" s="6" t="s">
        <v>46</v>
      </c>
      <c r="D792" s="6">
        <v>1</v>
      </c>
      <c r="E792" s="8">
        <v>1200</v>
      </c>
      <c r="F792" s="8">
        <f t="shared" si="32"/>
        <v>1200</v>
      </c>
    </row>
    <row r="793" spans="1:6" s="40" customFormat="1" x14ac:dyDescent="0.2">
      <c r="A793" s="63">
        <v>10</v>
      </c>
      <c r="B793" s="10" t="s">
        <v>110</v>
      </c>
      <c r="C793" s="6" t="s">
        <v>46</v>
      </c>
      <c r="D793" s="6">
        <v>7.0000000000000007E-2</v>
      </c>
      <c r="E793" s="8">
        <v>13500</v>
      </c>
      <c r="F793" s="8">
        <f t="shared" si="32"/>
        <v>945.00000000000011</v>
      </c>
    </row>
    <row r="794" spans="1:6" s="40" customFormat="1" x14ac:dyDescent="0.2">
      <c r="A794" s="63">
        <v>11</v>
      </c>
      <c r="B794" s="10" t="s">
        <v>111</v>
      </c>
      <c r="C794" s="6" t="s">
        <v>46</v>
      </c>
      <c r="D794" s="6">
        <v>6</v>
      </c>
      <c r="E794" s="8">
        <v>800</v>
      </c>
      <c r="F794" s="8">
        <f t="shared" si="32"/>
        <v>4800</v>
      </c>
    </row>
    <row r="795" spans="1:6" s="40" customFormat="1" x14ac:dyDescent="0.2">
      <c r="A795" s="63">
        <v>12</v>
      </c>
      <c r="B795" s="10" t="s">
        <v>134</v>
      </c>
      <c r="C795" s="6" t="s">
        <v>46</v>
      </c>
      <c r="D795" s="6">
        <v>1</v>
      </c>
      <c r="E795" s="8">
        <v>13500</v>
      </c>
      <c r="F795" s="8">
        <f t="shared" si="32"/>
        <v>13500</v>
      </c>
    </row>
    <row r="796" spans="1:6" s="40" customFormat="1" x14ac:dyDescent="0.2">
      <c r="A796" s="63">
        <v>13</v>
      </c>
      <c r="B796" s="10" t="s">
        <v>69</v>
      </c>
      <c r="C796" s="6" t="s">
        <v>70</v>
      </c>
      <c r="D796" s="6">
        <v>1</v>
      </c>
      <c r="E796" s="8">
        <v>1000</v>
      </c>
      <c r="F796" s="8">
        <f t="shared" si="32"/>
        <v>1000</v>
      </c>
    </row>
    <row r="797" spans="1:6" s="40" customFormat="1" x14ac:dyDescent="0.2">
      <c r="A797" s="37"/>
      <c r="B797" s="34" t="s">
        <v>71</v>
      </c>
      <c r="C797" s="19"/>
      <c r="D797" s="41"/>
      <c r="E797" s="42"/>
      <c r="F797" s="42"/>
    </row>
    <row r="798" spans="1:6" s="40" customFormat="1" x14ac:dyDescent="0.2">
      <c r="A798" s="63">
        <v>14</v>
      </c>
      <c r="B798" s="10" t="s">
        <v>121</v>
      </c>
      <c r="C798" s="6" t="s">
        <v>46</v>
      </c>
      <c r="D798" s="6">
        <v>1</v>
      </c>
      <c r="E798" s="8">
        <v>24000</v>
      </c>
      <c r="F798" s="8">
        <f>+E798*D798</f>
        <v>24000</v>
      </c>
    </row>
    <row r="799" spans="1:6" s="40" customFormat="1" x14ac:dyDescent="0.2">
      <c r="A799" s="63">
        <v>15</v>
      </c>
      <c r="B799" s="10" t="s">
        <v>75</v>
      </c>
      <c r="C799" s="6" t="s">
        <v>76</v>
      </c>
      <c r="D799" s="6">
        <v>1</v>
      </c>
      <c r="E799" s="8">
        <v>1500</v>
      </c>
      <c r="F799" s="8">
        <f>+E799*D799</f>
        <v>1500</v>
      </c>
    </row>
    <row r="800" spans="1:6" x14ac:dyDescent="0.2">
      <c r="A800" s="17"/>
      <c r="B800" s="10"/>
      <c r="C800" s="6"/>
      <c r="D800" s="6"/>
      <c r="E800" s="8"/>
      <c r="F800" s="12">
        <f>SUM(F784:F799)</f>
        <v>80865</v>
      </c>
    </row>
    <row r="801" spans="1:6" x14ac:dyDescent="0.2">
      <c r="A801" s="54"/>
      <c r="B801" s="4"/>
      <c r="C801" s="2"/>
      <c r="D801" s="2"/>
      <c r="E801" s="3"/>
      <c r="F801" s="13"/>
    </row>
    <row r="802" spans="1:6" x14ac:dyDescent="0.2">
      <c r="A802" s="54"/>
      <c r="B802" s="54"/>
      <c r="C802" s="54"/>
      <c r="D802" s="54"/>
      <c r="E802" s="54"/>
      <c r="F802" s="54"/>
    </row>
    <row r="803" spans="1:6" x14ac:dyDescent="0.2">
      <c r="A803" s="54"/>
      <c r="B803" s="4"/>
      <c r="C803" s="2"/>
      <c r="D803" s="2"/>
      <c r="E803" s="3"/>
      <c r="F803" s="13"/>
    </row>
    <row r="804" spans="1:6" x14ac:dyDescent="0.2">
      <c r="A804" s="54"/>
      <c r="B804" s="4"/>
      <c r="C804" s="2"/>
      <c r="D804" s="2"/>
      <c r="E804" s="3"/>
      <c r="F804" s="13"/>
    </row>
    <row r="805" spans="1:6" x14ac:dyDescent="0.2">
      <c r="A805" s="54"/>
      <c r="B805" s="4"/>
      <c r="C805" s="2"/>
      <c r="D805" s="2"/>
      <c r="E805" s="3"/>
      <c r="F805" s="13"/>
    </row>
    <row r="806" spans="1:6" x14ac:dyDescent="0.2">
      <c r="A806" s="54"/>
      <c r="B806" s="4"/>
      <c r="C806" s="2"/>
      <c r="D806" s="2"/>
      <c r="E806" s="3"/>
      <c r="F806" s="13"/>
    </row>
    <row r="807" spans="1:6" x14ac:dyDescent="0.2">
      <c r="A807" s="54"/>
      <c r="B807" s="4"/>
      <c r="C807" s="2"/>
      <c r="D807" s="2"/>
      <c r="E807" s="3"/>
      <c r="F807" s="13"/>
    </row>
    <row r="808" spans="1:6" x14ac:dyDescent="0.2">
      <c r="A808" s="54"/>
      <c r="B808" s="4"/>
      <c r="C808" s="2"/>
      <c r="D808" s="2"/>
      <c r="E808" s="3"/>
      <c r="F808" s="13"/>
    </row>
    <row r="809" spans="1:6" x14ac:dyDescent="0.2">
      <c r="A809" s="54"/>
      <c r="B809" s="4"/>
      <c r="C809" s="2"/>
      <c r="D809" s="2"/>
      <c r="E809" s="3"/>
      <c r="F809" s="13"/>
    </row>
    <row r="810" spans="1:6" x14ac:dyDescent="0.2">
      <c r="A810" s="54"/>
      <c r="B810" s="4"/>
      <c r="C810" s="2"/>
      <c r="D810" s="2"/>
      <c r="E810" s="3"/>
      <c r="F810" s="13"/>
    </row>
    <row r="811" spans="1:6" x14ac:dyDescent="0.2">
      <c r="A811" s="54"/>
      <c r="B811" s="4"/>
      <c r="C811" s="2"/>
      <c r="D811" s="2"/>
      <c r="E811" s="3"/>
      <c r="F811" s="13"/>
    </row>
    <row r="812" spans="1:6" x14ac:dyDescent="0.2">
      <c r="A812" s="54"/>
      <c r="B812" s="4"/>
      <c r="C812" s="2"/>
      <c r="D812" s="2"/>
      <c r="E812" s="3"/>
      <c r="F812" s="13"/>
    </row>
    <row r="813" spans="1:6" x14ac:dyDescent="0.2">
      <c r="A813" s="54"/>
      <c r="B813" s="4"/>
      <c r="C813" s="2"/>
      <c r="D813" s="2"/>
      <c r="E813" s="3"/>
      <c r="F813" s="13"/>
    </row>
    <row r="814" spans="1:6" x14ac:dyDescent="0.2">
      <c r="A814" s="54"/>
      <c r="B814" s="4"/>
      <c r="C814" s="2"/>
      <c r="D814" s="2"/>
      <c r="E814" s="3"/>
      <c r="F814" s="13"/>
    </row>
    <row r="815" spans="1:6" x14ac:dyDescent="0.2">
      <c r="A815" s="54"/>
      <c r="B815" s="4"/>
      <c r="C815" s="2"/>
      <c r="D815" s="2"/>
      <c r="E815" s="3"/>
      <c r="F815" s="13"/>
    </row>
    <row r="816" spans="1:6" x14ac:dyDescent="0.2">
      <c r="A816" s="54"/>
      <c r="B816" s="4"/>
      <c r="C816" s="2"/>
      <c r="D816" s="2"/>
      <c r="E816" s="3"/>
      <c r="F816" s="13"/>
    </row>
    <row r="817" spans="1:6" s="40" customFormat="1" x14ac:dyDescent="0.2">
      <c r="A817" s="53"/>
      <c r="B817" s="205" t="s">
        <v>53</v>
      </c>
      <c r="C817" s="205"/>
      <c r="D817" s="205"/>
      <c r="E817" s="205"/>
      <c r="F817" s="205"/>
    </row>
    <row r="818" spans="1:6" s="40" customFormat="1" x14ac:dyDescent="0.2">
      <c r="A818" s="37"/>
      <c r="B818" s="38" t="s">
        <v>1</v>
      </c>
      <c r="C818" s="38" t="s">
        <v>62</v>
      </c>
      <c r="D818" s="38" t="s">
        <v>2</v>
      </c>
      <c r="E818" s="39" t="s">
        <v>63</v>
      </c>
      <c r="F818" s="39" t="s">
        <v>64</v>
      </c>
    </row>
    <row r="819" spans="1:6" s="40" customFormat="1" x14ac:dyDescent="0.2">
      <c r="A819" s="37"/>
      <c r="B819" s="34" t="s">
        <v>65</v>
      </c>
      <c r="C819" s="19"/>
      <c r="D819" s="41"/>
      <c r="E819" s="42"/>
      <c r="F819" s="42"/>
    </row>
    <row r="820" spans="1:6" s="40" customFormat="1" x14ac:dyDescent="0.2">
      <c r="A820" s="63">
        <v>1</v>
      </c>
      <c r="B820" s="10" t="s">
        <v>122</v>
      </c>
      <c r="C820" s="6" t="s">
        <v>123</v>
      </c>
      <c r="D820" s="6">
        <v>2</v>
      </c>
      <c r="E820" s="107">
        <v>13000</v>
      </c>
      <c r="F820" s="8">
        <f t="shared" ref="F820:F829" si="33">+E820*D820</f>
        <v>26000</v>
      </c>
    </row>
    <row r="821" spans="1:6" s="40" customFormat="1" x14ac:dyDescent="0.2">
      <c r="A821" s="63">
        <v>2</v>
      </c>
      <c r="B821" s="10" t="s">
        <v>124</v>
      </c>
      <c r="C821" s="6" t="s">
        <v>123</v>
      </c>
      <c r="D821" s="6">
        <v>2</v>
      </c>
      <c r="E821" s="107">
        <v>1900</v>
      </c>
      <c r="F821" s="8">
        <f t="shared" si="33"/>
        <v>3800</v>
      </c>
    </row>
    <row r="822" spans="1:6" s="40" customFormat="1" x14ac:dyDescent="0.2">
      <c r="A822" s="63">
        <v>3</v>
      </c>
      <c r="B822" s="10" t="s">
        <v>125</v>
      </c>
      <c r="C822" s="6" t="s">
        <v>123</v>
      </c>
      <c r="D822" s="6">
        <v>2</v>
      </c>
      <c r="E822" s="107">
        <v>950</v>
      </c>
      <c r="F822" s="8">
        <f t="shared" si="33"/>
        <v>1900</v>
      </c>
    </row>
    <row r="823" spans="1:6" s="40" customFormat="1" x14ac:dyDescent="0.2">
      <c r="A823" s="63">
        <v>4</v>
      </c>
      <c r="B823" s="10" t="s">
        <v>126</v>
      </c>
      <c r="C823" s="6" t="s">
        <v>123</v>
      </c>
      <c r="D823" s="6">
        <v>2</v>
      </c>
      <c r="E823" s="107">
        <v>900</v>
      </c>
      <c r="F823" s="8">
        <f t="shared" si="33"/>
        <v>1800</v>
      </c>
    </row>
    <row r="824" spans="1:6" s="40" customFormat="1" x14ac:dyDescent="0.2">
      <c r="A824" s="63">
        <v>5</v>
      </c>
      <c r="B824" s="10" t="s">
        <v>108</v>
      </c>
      <c r="C824" s="6" t="s">
        <v>109</v>
      </c>
      <c r="D824" s="6">
        <v>30</v>
      </c>
      <c r="E824" s="8">
        <v>1300</v>
      </c>
      <c r="F824" s="8">
        <f t="shared" si="33"/>
        <v>39000</v>
      </c>
    </row>
    <row r="825" spans="1:6" s="40" customFormat="1" x14ac:dyDescent="0.2">
      <c r="A825" s="63">
        <v>6</v>
      </c>
      <c r="B825" s="10" t="s">
        <v>137</v>
      </c>
      <c r="C825" s="6" t="s">
        <v>46</v>
      </c>
      <c r="D825" s="6">
        <v>1</v>
      </c>
      <c r="E825" s="8">
        <v>13450</v>
      </c>
      <c r="F825" s="8">
        <f t="shared" si="33"/>
        <v>13450</v>
      </c>
    </row>
    <row r="826" spans="1:6" s="40" customFormat="1" x14ac:dyDescent="0.2">
      <c r="A826" s="63">
        <v>7</v>
      </c>
      <c r="B826" s="10" t="s">
        <v>110</v>
      </c>
      <c r="C826" s="6" t="s">
        <v>46</v>
      </c>
      <c r="D826" s="6">
        <v>7.0000000000000007E-2</v>
      </c>
      <c r="E826" s="8">
        <v>13500</v>
      </c>
      <c r="F826" s="8">
        <f t="shared" si="33"/>
        <v>945.00000000000011</v>
      </c>
    </row>
    <row r="827" spans="1:6" s="40" customFormat="1" x14ac:dyDescent="0.2">
      <c r="A827" s="63">
        <v>8</v>
      </c>
      <c r="B827" s="10" t="s">
        <v>111</v>
      </c>
      <c r="C827" s="6" t="s">
        <v>46</v>
      </c>
      <c r="D827" s="6">
        <v>6</v>
      </c>
      <c r="E827" s="8">
        <v>900</v>
      </c>
      <c r="F827" s="8">
        <f t="shared" si="33"/>
        <v>5400</v>
      </c>
    </row>
    <row r="828" spans="1:6" s="40" customFormat="1" x14ac:dyDescent="0.2">
      <c r="A828" s="63">
        <v>9</v>
      </c>
      <c r="B828" s="10" t="s">
        <v>134</v>
      </c>
      <c r="C828" s="6" t="s">
        <v>46</v>
      </c>
      <c r="D828" s="6">
        <v>1</v>
      </c>
      <c r="E828" s="8">
        <v>13500</v>
      </c>
      <c r="F828" s="8">
        <f t="shared" si="33"/>
        <v>13500</v>
      </c>
    </row>
    <row r="829" spans="1:6" s="40" customFormat="1" x14ac:dyDescent="0.2">
      <c r="A829" s="63">
        <v>10</v>
      </c>
      <c r="B829" s="10" t="s">
        <v>69</v>
      </c>
      <c r="C829" s="6" t="s">
        <v>70</v>
      </c>
      <c r="D829" s="6">
        <v>1</v>
      </c>
      <c r="E829" s="8">
        <v>1000</v>
      </c>
      <c r="F829" s="8">
        <f t="shared" si="33"/>
        <v>1000</v>
      </c>
    </row>
    <row r="830" spans="1:6" s="40" customFormat="1" x14ac:dyDescent="0.2">
      <c r="A830" s="63"/>
      <c r="B830" s="34" t="s">
        <v>71</v>
      </c>
      <c r="C830" s="19"/>
      <c r="D830" s="41"/>
      <c r="E830" s="42"/>
      <c r="F830" s="42"/>
    </row>
    <row r="831" spans="1:6" s="40" customFormat="1" x14ac:dyDescent="0.2">
      <c r="A831" s="63">
        <v>11</v>
      </c>
      <c r="B831" s="10" t="s">
        <v>121</v>
      </c>
      <c r="C831" s="6" t="s">
        <v>46</v>
      </c>
      <c r="D831" s="6">
        <v>1</v>
      </c>
      <c r="E831" s="8">
        <v>24000</v>
      </c>
      <c r="F831" s="8">
        <f>+E831*D831</f>
        <v>24000</v>
      </c>
    </row>
    <row r="832" spans="1:6" s="40" customFormat="1" x14ac:dyDescent="0.2">
      <c r="A832" s="63">
        <v>12</v>
      </c>
      <c r="B832" s="10" t="s">
        <v>75</v>
      </c>
      <c r="C832" s="6" t="s">
        <v>76</v>
      </c>
      <c r="D832" s="6">
        <v>1</v>
      </c>
      <c r="E832" s="8">
        <v>1500</v>
      </c>
      <c r="F832" s="8">
        <f>+E832*D832</f>
        <v>1500</v>
      </c>
    </row>
    <row r="833" spans="1:6" x14ac:dyDescent="0.2">
      <c r="A833" s="17"/>
      <c r="B833" s="10"/>
      <c r="C833" s="6"/>
      <c r="D833" s="6"/>
      <c r="E833" s="8"/>
      <c r="F833" s="12">
        <f>SUM(F820:F832)</f>
        <v>132295</v>
      </c>
    </row>
    <row r="834" spans="1:6" x14ac:dyDescent="0.2">
      <c r="A834" s="54"/>
      <c r="B834" s="54"/>
      <c r="C834" s="54"/>
      <c r="D834" s="54"/>
      <c r="E834" s="54"/>
      <c r="F834" s="54"/>
    </row>
    <row r="835" spans="1:6" s="40" customFormat="1" x14ac:dyDescent="0.2">
      <c r="A835" s="53"/>
      <c r="B835" s="205" t="s">
        <v>54</v>
      </c>
      <c r="C835" s="205"/>
      <c r="D835" s="205"/>
      <c r="E835" s="205"/>
      <c r="F835" s="205"/>
    </row>
    <row r="836" spans="1:6" s="40" customFormat="1" x14ac:dyDescent="0.2">
      <c r="A836" s="37"/>
      <c r="B836" s="38" t="s">
        <v>1</v>
      </c>
      <c r="C836" s="38" t="s">
        <v>62</v>
      </c>
      <c r="D836" s="38" t="s">
        <v>2</v>
      </c>
      <c r="E836" s="39" t="s">
        <v>63</v>
      </c>
      <c r="F836" s="39" t="s">
        <v>64</v>
      </c>
    </row>
    <row r="837" spans="1:6" s="40" customFormat="1" x14ac:dyDescent="0.2">
      <c r="A837" s="37"/>
      <c r="B837" s="34" t="s">
        <v>65</v>
      </c>
      <c r="C837" s="19"/>
      <c r="D837" s="41"/>
      <c r="E837" s="42"/>
      <c r="F837" s="42"/>
    </row>
    <row r="838" spans="1:6" s="40" customFormat="1" x14ac:dyDescent="0.2">
      <c r="A838" s="63">
        <v>1</v>
      </c>
      <c r="B838" s="10" t="s">
        <v>138</v>
      </c>
      <c r="C838" s="6" t="s">
        <v>109</v>
      </c>
      <c r="D838" s="6">
        <v>1</v>
      </c>
      <c r="E838" s="8">
        <v>5500</v>
      </c>
      <c r="F838" s="8">
        <f>+E838*D838</f>
        <v>5500</v>
      </c>
    </row>
    <row r="839" spans="1:6" s="40" customFormat="1" x14ac:dyDescent="0.2">
      <c r="A839" s="63">
        <v>2</v>
      </c>
      <c r="B839" s="10" t="s">
        <v>69</v>
      </c>
      <c r="C839" s="6" t="s">
        <v>70</v>
      </c>
      <c r="D839" s="6">
        <v>1</v>
      </c>
      <c r="E839" s="8">
        <v>100</v>
      </c>
      <c r="F839" s="8">
        <f>+E839*D839</f>
        <v>100</v>
      </c>
    </row>
    <row r="840" spans="1:6" s="40" customFormat="1" x14ac:dyDescent="0.2">
      <c r="A840" s="37"/>
      <c r="B840" s="34" t="s">
        <v>71</v>
      </c>
      <c r="C840" s="19"/>
      <c r="D840" s="41"/>
      <c r="E840" s="42"/>
      <c r="F840" s="42"/>
    </row>
    <row r="841" spans="1:6" s="40" customFormat="1" x14ac:dyDescent="0.2">
      <c r="A841" s="63">
        <v>3</v>
      </c>
      <c r="B841" s="10" t="s">
        <v>142</v>
      </c>
      <c r="C841" s="6" t="s">
        <v>46</v>
      </c>
      <c r="D841" s="6">
        <v>1</v>
      </c>
      <c r="E841" s="8">
        <v>1800</v>
      </c>
      <c r="F841" s="8">
        <f>+E841*D841</f>
        <v>1800</v>
      </c>
    </row>
    <row r="842" spans="1:6" s="40" customFormat="1" x14ac:dyDescent="0.2">
      <c r="A842" s="63">
        <v>4</v>
      </c>
      <c r="B842" s="10" t="s">
        <v>75</v>
      </c>
      <c r="C842" s="6" t="s">
        <v>76</v>
      </c>
      <c r="D842" s="6">
        <v>1</v>
      </c>
      <c r="E842" s="8">
        <v>100</v>
      </c>
      <c r="F842" s="8">
        <f>+E842*D842</f>
        <v>100</v>
      </c>
    </row>
    <row r="843" spans="1:6" x14ac:dyDescent="0.2">
      <c r="A843" s="17"/>
      <c r="B843" s="10"/>
      <c r="C843" s="6"/>
      <c r="D843" s="6"/>
      <c r="E843" s="8"/>
      <c r="F843" s="12">
        <f>SUM(F838:F842)</f>
        <v>7500</v>
      </c>
    </row>
    <row r="844" spans="1:6" x14ac:dyDescent="0.2">
      <c r="A844" s="54"/>
      <c r="B844" s="54"/>
      <c r="C844" s="54"/>
      <c r="D844" s="54"/>
      <c r="E844" s="54"/>
      <c r="F844" s="54"/>
    </row>
    <row r="845" spans="1:6" ht="37.5" customHeight="1" x14ac:dyDescent="0.2">
      <c r="A845" s="54"/>
      <c r="B845" s="213" t="s">
        <v>176</v>
      </c>
      <c r="C845" s="213"/>
      <c r="D845" s="213"/>
      <c r="E845" s="213"/>
      <c r="F845" s="213"/>
    </row>
    <row r="846" spans="1:6" s="55" customFormat="1" x14ac:dyDescent="0.2">
      <c r="A846" s="37"/>
      <c r="B846" s="38" t="s">
        <v>1</v>
      </c>
      <c r="C846" s="38" t="s">
        <v>62</v>
      </c>
      <c r="D846" s="38" t="s">
        <v>2</v>
      </c>
      <c r="E846" s="39" t="s">
        <v>63</v>
      </c>
      <c r="F846" s="39" t="s">
        <v>64</v>
      </c>
    </row>
    <row r="847" spans="1:6" s="55" customFormat="1" x14ac:dyDescent="0.2">
      <c r="A847" s="37"/>
      <c r="B847" s="34" t="s">
        <v>65</v>
      </c>
      <c r="C847" s="19"/>
      <c r="D847" s="41"/>
      <c r="E847" s="42"/>
      <c r="F847" s="42"/>
    </row>
    <row r="848" spans="1:6" s="55" customFormat="1" x14ac:dyDescent="0.2">
      <c r="A848" s="63">
        <v>1</v>
      </c>
      <c r="B848" s="10" t="s">
        <v>212</v>
      </c>
      <c r="C848" s="6" t="s">
        <v>46</v>
      </c>
      <c r="D848" s="6">
        <v>1</v>
      </c>
      <c r="E848" s="8">
        <v>1145800</v>
      </c>
      <c r="F848" s="8">
        <f>+E848*D848</f>
        <v>1145800</v>
      </c>
    </row>
    <row r="849" spans="1:6" s="55" customFormat="1" x14ac:dyDescent="0.2">
      <c r="A849" s="63">
        <v>2</v>
      </c>
      <c r="B849" s="10" t="s">
        <v>191</v>
      </c>
      <c r="C849" s="6" t="s">
        <v>46</v>
      </c>
      <c r="D849" s="6">
        <v>4</v>
      </c>
      <c r="E849" s="8">
        <v>2500</v>
      </c>
      <c r="F849" s="8">
        <f>+E849*D849</f>
        <v>10000</v>
      </c>
    </row>
    <row r="850" spans="1:6" s="55" customFormat="1" x14ac:dyDescent="0.2">
      <c r="A850" s="63">
        <v>3</v>
      </c>
      <c r="B850" s="10" t="s">
        <v>213</v>
      </c>
      <c r="C850" s="6" t="s">
        <v>46</v>
      </c>
      <c r="D850" s="6">
        <v>2</v>
      </c>
      <c r="E850" s="8">
        <v>1000000</v>
      </c>
      <c r="F850" s="8">
        <f>+E850*D850</f>
        <v>2000000</v>
      </c>
    </row>
    <row r="851" spans="1:6" s="55" customFormat="1" x14ac:dyDescent="0.2">
      <c r="A851" s="63">
        <v>4</v>
      </c>
      <c r="B851" s="10" t="s">
        <v>192</v>
      </c>
      <c r="C851" s="6" t="s">
        <v>46</v>
      </c>
      <c r="D851" s="6">
        <v>1</v>
      </c>
      <c r="E851" s="8">
        <v>45000</v>
      </c>
      <c r="F851" s="8">
        <f>+E851*D851</f>
        <v>45000</v>
      </c>
    </row>
    <row r="852" spans="1:6" s="55" customFormat="1" x14ac:dyDescent="0.2">
      <c r="A852" s="63">
        <v>5</v>
      </c>
      <c r="B852" s="10" t="s">
        <v>69</v>
      </c>
      <c r="C852" s="6" t="s">
        <v>70</v>
      </c>
      <c r="D852" s="6">
        <v>1</v>
      </c>
      <c r="E852" s="8">
        <v>60000</v>
      </c>
      <c r="F852" s="8">
        <f>+E852*D852</f>
        <v>60000</v>
      </c>
    </row>
    <row r="853" spans="1:6" s="55" customFormat="1" x14ac:dyDescent="0.2">
      <c r="A853" s="37"/>
      <c r="B853" s="34" t="s">
        <v>71</v>
      </c>
      <c r="C853" s="19"/>
      <c r="D853" s="41"/>
      <c r="E853" s="42"/>
      <c r="F853" s="42"/>
    </row>
    <row r="854" spans="1:6" s="55" customFormat="1" x14ac:dyDescent="0.2">
      <c r="A854" s="63">
        <v>6</v>
      </c>
      <c r="B854" s="10" t="s">
        <v>193</v>
      </c>
      <c r="C854" s="6" t="s">
        <v>46</v>
      </c>
      <c r="D854" s="6">
        <v>1</v>
      </c>
      <c r="E854" s="8">
        <v>70000</v>
      </c>
      <c r="F854" s="8">
        <f>+E854*D854</f>
        <v>70000</v>
      </c>
    </row>
    <row r="855" spans="1:6" s="55" customFormat="1" x14ac:dyDescent="0.2">
      <c r="A855" s="63">
        <v>7</v>
      </c>
      <c r="B855" s="10" t="s">
        <v>214</v>
      </c>
      <c r="C855" s="6" t="s">
        <v>46</v>
      </c>
      <c r="D855" s="6">
        <v>2</v>
      </c>
      <c r="E855" s="8">
        <v>30000</v>
      </c>
      <c r="F855" s="8">
        <f>+E855*D855</f>
        <v>60000</v>
      </c>
    </row>
    <row r="856" spans="1:6" s="55" customFormat="1" x14ac:dyDescent="0.2">
      <c r="A856" s="63">
        <v>8</v>
      </c>
      <c r="B856" s="10" t="s">
        <v>75</v>
      </c>
      <c r="C856" s="6" t="s">
        <v>76</v>
      </c>
      <c r="D856" s="6">
        <v>1</v>
      </c>
      <c r="E856" s="8">
        <v>3500</v>
      </c>
      <c r="F856" s="8">
        <f>+E856*D856</f>
        <v>3500</v>
      </c>
    </row>
    <row r="857" spans="1:6" s="11" customFormat="1" x14ac:dyDescent="0.2">
      <c r="A857" s="18"/>
      <c r="B857" s="18"/>
      <c r="C857" s="18"/>
      <c r="D857" s="18"/>
      <c r="E857" s="18"/>
      <c r="F857" s="12">
        <f>SUM(F848:F856)</f>
        <v>3394300</v>
      </c>
    </row>
    <row r="858" spans="1:6" customFormat="1" ht="15" x14ac:dyDescent="0.25">
      <c r="A858" s="30"/>
      <c r="B858" s="30"/>
      <c r="C858" s="30"/>
      <c r="D858" s="30"/>
      <c r="E858" s="30"/>
      <c r="F858" s="30"/>
    </row>
    <row r="859" spans="1:6" customFormat="1" ht="16.5" customHeight="1" x14ac:dyDescent="0.25">
      <c r="A859" s="30"/>
      <c r="B859" s="202" t="s">
        <v>177</v>
      </c>
      <c r="C859" s="202"/>
      <c r="D859" s="202"/>
      <c r="E859" s="202"/>
      <c r="F859" s="202"/>
    </row>
    <row r="860" spans="1:6" s="23" customFormat="1" ht="15" x14ac:dyDescent="0.25">
      <c r="A860" s="28"/>
      <c r="B860" s="31" t="s">
        <v>1</v>
      </c>
      <c r="C860" s="31" t="s">
        <v>62</v>
      </c>
      <c r="D860" s="31" t="s">
        <v>2</v>
      </c>
      <c r="E860" s="32" t="s">
        <v>63</v>
      </c>
      <c r="F860" s="32" t="s">
        <v>64</v>
      </c>
    </row>
    <row r="861" spans="1:6" s="23" customFormat="1" ht="15" x14ac:dyDescent="0.25">
      <c r="A861" s="28"/>
      <c r="B861" s="24" t="s">
        <v>65</v>
      </c>
      <c r="C861" s="25"/>
      <c r="D861" s="26"/>
      <c r="E861" s="27"/>
      <c r="F861" s="27"/>
    </row>
    <row r="862" spans="1:6" s="23" customFormat="1" ht="15" x14ac:dyDescent="0.25">
      <c r="A862" s="63">
        <v>1</v>
      </c>
      <c r="B862" s="10" t="s">
        <v>215</v>
      </c>
      <c r="C862" s="6" t="s">
        <v>46</v>
      </c>
      <c r="D862" s="6">
        <v>1</v>
      </c>
      <c r="E862" s="99">
        <v>850000</v>
      </c>
      <c r="F862" s="8">
        <f>+E862*D862</f>
        <v>850000</v>
      </c>
    </row>
    <row r="863" spans="1:6" s="23" customFormat="1" ht="15" x14ac:dyDescent="0.25">
      <c r="A863" s="63">
        <v>2</v>
      </c>
      <c r="B863" s="10" t="s">
        <v>147</v>
      </c>
      <c r="C863" s="6" t="s">
        <v>70</v>
      </c>
      <c r="D863" s="6">
        <v>1</v>
      </c>
      <c r="E863" s="8">
        <v>30000</v>
      </c>
      <c r="F863" s="8">
        <f>+E863*D863</f>
        <v>30000</v>
      </c>
    </row>
    <row r="864" spans="1:6" s="23" customFormat="1" ht="15" x14ac:dyDescent="0.25">
      <c r="A864" s="63">
        <v>3</v>
      </c>
      <c r="B864" s="10" t="s">
        <v>69</v>
      </c>
      <c r="C864" s="6" t="s">
        <v>70</v>
      </c>
      <c r="D864" s="6">
        <v>1</v>
      </c>
      <c r="E864" s="8">
        <v>5000</v>
      </c>
      <c r="F864" s="8">
        <f>+E864*D864</f>
        <v>5000</v>
      </c>
    </row>
    <row r="865" spans="1:6" s="23" customFormat="1" ht="15" x14ac:dyDescent="0.25">
      <c r="A865" s="28"/>
      <c r="B865" s="33" t="s">
        <v>71</v>
      </c>
      <c r="C865" s="25"/>
      <c r="D865" s="26"/>
      <c r="E865" s="27"/>
      <c r="F865" s="27"/>
    </row>
    <row r="866" spans="1:6" s="23" customFormat="1" ht="15" x14ac:dyDescent="0.25">
      <c r="A866" s="63">
        <v>4</v>
      </c>
      <c r="B866" s="10" t="s">
        <v>194</v>
      </c>
      <c r="C866" s="6" t="s">
        <v>46</v>
      </c>
      <c r="D866" s="6">
        <v>1</v>
      </c>
      <c r="E866" s="8">
        <v>280000</v>
      </c>
      <c r="F866" s="8">
        <f>+E866*D866</f>
        <v>280000</v>
      </c>
    </row>
    <row r="867" spans="1:6" s="23" customFormat="1" ht="15" x14ac:dyDescent="0.25">
      <c r="A867" s="63">
        <v>5</v>
      </c>
      <c r="B867" s="10" t="s">
        <v>75</v>
      </c>
      <c r="C867" s="6" t="s">
        <v>76</v>
      </c>
      <c r="D867" s="6">
        <v>1</v>
      </c>
      <c r="E867" s="8">
        <v>3500</v>
      </c>
      <c r="F867" s="8">
        <f>+E867*D867</f>
        <v>3500</v>
      </c>
    </row>
    <row r="868" spans="1:6" customFormat="1" ht="15" x14ac:dyDescent="0.25">
      <c r="A868" s="1"/>
      <c r="B868" s="1"/>
      <c r="C868" s="1"/>
      <c r="D868" s="1"/>
      <c r="E868" s="1"/>
      <c r="F868" s="12">
        <f>SUM(F862:F867)</f>
        <v>1168500</v>
      </c>
    </row>
    <row r="869" spans="1:6" customFormat="1" ht="15" x14ac:dyDescent="0.25">
      <c r="A869" s="30"/>
      <c r="B869" s="30"/>
      <c r="C869" s="30"/>
      <c r="D869" s="30"/>
      <c r="E869" s="30"/>
      <c r="F869" s="30"/>
    </row>
    <row r="870" spans="1:6" customFormat="1" ht="15" x14ac:dyDescent="0.25">
      <c r="A870" s="30"/>
      <c r="B870" s="30"/>
      <c r="C870" s="30"/>
      <c r="D870" s="30"/>
      <c r="E870" s="30"/>
      <c r="F870" s="30"/>
    </row>
    <row r="871" spans="1:6" customFormat="1" ht="27.75" customHeight="1" x14ac:dyDescent="0.25">
      <c r="A871" s="30"/>
      <c r="B871" s="202" t="s">
        <v>346</v>
      </c>
      <c r="C871" s="202"/>
      <c r="D871" s="202"/>
      <c r="E871" s="202"/>
      <c r="F871" s="202"/>
    </row>
    <row r="872" spans="1:6" s="23" customFormat="1" ht="15" x14ac:dyDescent="0.25">
      <c r="A872" s="37"/>
      <c r="B872" s="38" t="s">
        <v>1</v>
      </c>
      <c r="C872" s="38" t="s">
        <v>62</v>
      </c>
      <c r="D872" s="38" t="s">
        <v>2</v>
      </c>
      <c r="E872" s="39" t="s">
        <v>63</v>
      </c>
      <c r="F872" s="39" t="s">
        <v>64</v>
      </c>
    </row>
    <row r="873" spans="1:6" s="23" customFormat="1" ht="15" x14ac:dyDescent="0.25">
      <c r="A873" s="37"/>
      <c r="B873" s="34" t="s">
        <v>65</v>
      </c>
      <c r="C873" s="19"/>
      <c r="D873" s="41"/>
      <c r="E873" s="42"/>
      <c r="F873" s="42"/>
    </row>
    <row r="874" spans="1:6" s="23" customFormat="1" ht="15" x14ac:dyDescent="0.25">
      <c r="A874" s="63">
        <v>1</v>
      </c>
      <c r="B874" s="10" t="s">
        <v>118</v>
      </c>
      <c r="C874" s="6" t="s">
        <v>46</v>
      </c>
      <c r="D874" s="6">
        <v>0.5</v>
      </c>
      <c r="E874" s="99">
        <v>4800</v>
      </c>
      <c r="F874" s="8">
        <f t="shared" ref="F874:F893" si="34">+E874*D874</f>
        <v>2400</v>
      </c>
    </row>
    <row r="875" spans="1:6" s="23" customFormat="1" ht="15" x14ac:dyDescent="0.25">
      <c r="A875" s="63">
        <v>2</v>
      </c>
      <c r="B875" s="10" t="s">
        <v>119</v>
      </c>
      <c r="C875" s="6" t="s">
        <v>46</v>
      </c>
      <c r="D875" s="6">
        <v>0.8</v>
      </c>
      <c r="E875" s="99">
        <v>400</v>
      </c>
      <c r="F875" s="8">
        <f t="shared" si="34"/>
        <v>320</v>
      </c>
    </row>
    <row r="876" spans="1:6" s="23" customFormat="1" ht="15" x14ac:dyDescent="0.25">
      <c r="A876" s="63">
        <v>3</v>
      </c>
      <c r="B876" s="10" t="s">
        <v>120</v>
      </c>
      <c r="C876" s="6" t="s">
        <v>46</v>
      </c>
      <c r="D876" s="6">
        <v>0.8</v>
      </c>
      <c r="E876" s="99">
        <v>600</v>
      </c>
      <c r="F876" s="8">
        <f t="shared" si="34"/>
        <v>480</v>
      </c>
    </row>
    <row r="877" spans="1:6" s="23" customFormat="1" ht="15" x14ac:dyDescent="0.25">
      <c r="A877" s="63">
        <v>4</v>
      </c>
      <c r="B877" s="10" t="s">
        <v>105</v>
      </c>
      <c r="C877" s="6" t="s">
        <v>46</v>
      </c>
      <c r="D877" s="6">
        <v>0.3</v>
      </c>
      <c r="E877" s="8">
        <f>E762</f>
        <v>3500</v>
      </c>
      <c r="F877" s="8">
        <f t="shared" si="34"/>
        <v>1050</v>
      </c>
    </row>
    <row r="878" spans="1:6" s="23" customFormat="1" ht="15" x14ac:dyDescent="0.25">
      <c r="A878" s="63">
        <v>5</v>
      </c>
      <c r="B878" s="10" t="s">
        <v>106</v>
      </c>
      <c r="C878" s="6" t="s">
        <v>46</v>
      </c>
      <c r="D878" s="6">
        <v>0.8</v>
      </c>
      <c r="E878" s="8">
        <v>300</v>
      </c>
      <c r="F878" s="8">
        <f t="shared" si="34"/>
        <v>240</v>
      </c>
    </row>
    <row r="879" spans="1:6" s="23" customFormat="1" ht="15" x14ac:dyDescent="0.25">
      <c r="A879" s="63">
        <v>6</v>
      </c>
      <c r="B879" s="10" t="s">
        <v>107</v>
      </c>
      <c r="C879" s="6" t="s">
        <v>46</v>
      </c>
      <c r="D879" s="6">
        <v>0.8</v>
      </c>
      <c r="E879" s="8">
        <v>370</v>
      </c>
      <c r="F879" s="8">
        <f t="shared" si="34"/>
        <v>296</v>
      </c>
    </row>
    <row r="880" spans="1:6" s="23" customFormat="1" ht="15" x14ac:dyDescent="0.25">
      <c r="A880" s="63">
        <v>7</v>
      </c>
      <c r="B880" s="69" t="s">
        <v>352</v>
      </c>
      <c r="C880" s="70" t="s">
        <v>46</v>
      </c>
      <c r="D880" s="19">
        <v>0.3</v>
      </c>
      <c r="E880" s="66">
        <f>17300*1.16</f>
        <v>20068</v>
      </c>
      <c r="F880" s="8">
        <f t="shared" si="34"/>
        <v>6020.4</v>
      </c>
    </row>
    <row r="881" spans="1:6" s="23" customFormat="1" ht="15" x14ac:dyDescent="0.25">
      <c r="A881" s="63">
        <v>8</v>
      </c>
      <c r="B881" s="69" t="s">
        <v>353</v>
      </c>
      <c r="C881" s="70" t="s">
        <v>46</v>
      </c>
      <c r="D881" s="19">
        <v>0.2</v>
      </c>
      <c r="E881" s="66">
        <f>1169*1.16</f>
        <v>1356.04</v>
      </c>
      <c r="F881" s="8">
        <f t="shared" si="34"/>
        <v>271.20800000000003</v>
      </c>
    </row>
    <row r="882" spans="1:6" s="23" customFormat="1" ht="15" x14ac:dyDescent="0.25">
      <c r="A882" s="63">
        <v>9</v>
      </c>
      <c r="B882" s="69" t="s">
        <v>354</v>
      </c>
      <c r="C882" s="70" t="s">
        <v>46</v>
      </c>
      <c r="D882" s="19">
        <v>0.1</v>
      </c>
      <c r="E882" s="66">
        <f>1276*1.16</f>
        <v>1480.1599999999999</v>
      </c>
      <c r="F882" s="8">
        <f t="shared" si="34"/>
        <v>148.01599999999999</v>
      </c>
    </row>
    <row r="883" spans="1:6" s="23" customFormat="1" ht="15" x14ac:dyDescent="0.25">
      <c r="A883" s="63">
        <v>10</v>
      </c>
      <c r="B883" s="69" t="s">
        <v>402</v>
      </c>
      <c r="C883" s="70" t="s">
        <v>46</v>
      </c>
      <c r="D883" s="19">
        <v>1</v>
      </c>
      <c r="E883" s="66">
        <v>5600</v>
      </c>
      <c r="F883" s="8">
        <f t="shared" si="34"/>
        <v>5600</v>
      </c>
    </row>
    <row r="884" spans="1:6" s="23" customFormat="1" ht="15" x14ac:dyDescent="0.25">
      <c r="A884" s="63">
        <v>11</v>
      </c>
      <c r="B884" s="69" t="s">
        <v>396</v>
      </c>
      <c r="C884" s="70" t="s">
        <v>46</v>
      </c>
      <c r="D884" s="19">
        <v>1</v>
      </c>
      <c r="E884" s="66">
        <v>7520</v>
      </c>
      <c r="F884" s="8">
        <f t="shared" si="34"/>
        <v>7520</v>
      </c>
    </row>
    <row r="885" spans="1:6" s="40" customFormat="1" x14ac:dyDescent="0.2">
      <c r="A885" s="63">
        <v>12</v>
      </c>
      <c r="B885" s="10" t="s">
        <v>122</v>
      </c>
      <c r="C885" s="59" t="s">
        <v>123</v>
      </c>
      <c r="D885" s="59">
        <v>0.8</v>
      </c>
      <c r="E885" s="107">
        <v>13000</v>
      </c>
      <c r="F885" s="8">
        <f t="shared" si="34"/>
        <v>10400</v>
      </c>
    </row>
    <row r="886" spans="1:6" s="40" customFormat="1" x14ac:dyDescent="0.2">
      <c r="A886" s="63">
        <v>13</v>
      </c>
      <c r="B886" s="10" t="s">
        <v>124</v>
      </c>
      <c r="C886" s="59" t="s">
        <v>123</v>
      </c>
      <c r="D886" s="59">
        <v>1</v>
      </c>
      <c r="E886" s="107">
        <v>2000</v>
      </c>
      <c r="F886" s="8">
        <f t="shared" si="34"/>
        <v>2000</v>
      </c>
    </row>
    <row r="887" spans="1:6" s="40" customFormat="1" x14ac:dyDescent="0.2">
      <c r="A887" s="63">
        <v>14</v>
      </c>
      <c r="B887" s="10" t="s">
        <v>125</v>
      </c>
      <c r="C887" s="59" t="s">
        <v>123</v>
      </c>
      <c r="D887" s="59">
        <v>0.8</v>
      </c>
      <c r="E887" s="107">
        <v>950</v>
      </c>
      <c r="F887" s="8">
        <f t="shared" si="34"/>
        <v>760</v>
      </c>
    </row>
    <row r="888" spans="1:6" s="40" customFormat="1" x14ac:dyDescent="0.2">
      <c r="A888" s="63">
        <v>15</v>
      </c>
      <c r="B888" s="10" t="s">
        <v>126</v>
      </c>
      <c r="C888" s="59" t="s">
        <v>123</v>
      </c>
      <c r="D888" s="59">
        <v>1</v>
      </c>
      <c r="E888" s="107">
        <v>900</v>
      </c>
      <c r="F888" s="8">
        <f t="shared" si="34"/>
        <v>900</v>
      </c>
    </row>
    <row r="889" spans="1:6" s="23" customFormat="1" ht="15" x14ac:dyDescent="0.25">
      <c r="A889" s="63">
        <v>16</v>
      </c>
      <c r="B889" s="10" t="s">
        <v>128</v>
      </c>
      <c r="C889" s="6" t="s">
        <v>46</v>
      </c>
      <c r="D889" s="6">
        <v>1</v>
      </c>
      <c r="E889" s="8">
        <v>1500</v>
      </c>
      <c r="F889" s="8">
        <f t="shared" si="34"/>
        <v>1500</v>
      </c>
    </row>
    <row r="890" spans="1:6" s="23" customFormat="1" ht="15" x14ac:dyDescent="0.25">
      <c r="A890" s="63">
        <v>17</v>
      </c>
      <c r="B890" s="10" t="s">
        <v>216</v>
      </c>
      <c r="C890" s="6" t="s">
        <v>46</v>
      </c>
      <c r="D890" s="6">
        <v>1</v>
      </c>
      <c r="E890" s="8">
        <f>4500*1.16</f>
        <v>5220</v>
      </c>
      <c r="F890" s="8">
        <f t="shared" si="34"/>
        <v>5220</v>
      </c>
    </row>
    <row r="891" spans="1:6" s="23" customFormat="1" ht="15" x14ac:dyDescent="0.25">
      <c r="A891" s="63">
        <v>18</v>
      </c>
      <c r="B891" s="10" t="s">
        <v>217</v>
      </c>
      <c r="C891" s="6" t="s">
        <v>46</v>
      </c>
      <c r="D891" s="6">
        <v>2</v>
      </c>
      <c r="E891" s="8">
        <f>21800*0.9*1.16</f>
        <v>22759.199999999997</v>
      </c>
      <c r="F891" s="8">
        <f t="shared" si="34"/>
        <v>45518.399999999994</v>
      </c>
    </row>
    <row r="892" spans="1:6" s="23" customFormat="1" ht="15" x14ac:dyDescent="0.25">
      <c r="A892" s="63">
        <v>19</v>
      </c>
      <c r="B892" s="10" t="s">
        <v>218</v>
      </c>
      <c r="C892" s="6" t="s">
        <v>46</v>
      </c>
      <c r="D892" s="6">
        <v>1</v>
      </c>
      <c r="E892" s="8">
        <v>2500</v>
      </c>
      <c r="F892" s="8">
        <f t="shared" si="34"/>
        <v>2500</v>
      </c>
    </row>
    <row r="893" spans="1:6" s="23" customFormat="1" ht="15" x14ac:dyDescent="0.25">
      <c r="A893" s="63">
        <v>20</v>
      </c>
      <c r="B893" s="10" t="s">
        <v>69</v>
      </c>
      <c r="C893" s="6" t="s">
        <v>70</v>
      </c>
      <c r="D893" s="6">
        <v>1</v>
      </c>
      <c r="E893" s="8">
        <v>3000</v>
      </c>
      <c r="F893" s="8">
        <f t="shared" si="34"/>
        <v>3000</v>
      </c>
    </row>
    <row r="894" spans="1:6" s="23" customFormat="1" ht="15" x14ac:dyDescent="0.25">
      <c r="A894" s="28"/>
      <c r="B894" s="33" t="s">
        <v>71</v>
      </c>
      <c r="C894" s="25"/>
      <c r="D894" s="26"/>
      <c r="E894" s="27"/>
      <c r="F894" s="27"/>
    </row>
    <row r="895" spans="1:6" s="23" customFormat="1" ht="15" x14ac:dyDescent="0.25">
      <c r="A895" s="63">
        <v>21</v>
      </c>
      <c r="B895" s="10" t="s">
        <v>195</v>
      </c>
      <c r="C895" s="6" t="s">
        <v>15</v>
      </c>
      <c r="D895" s="6">
        <v>1</v>
      </c>
      <c r="E895" s="8">
        <v>29000</v>
      </c>
      <c r="F895" s="8">
        <f>+E895*D895</f>
        <v>29000</v>
      </c>
    </row>
    <row r="896" spans="1:6" s="23" customFormat="1" ht="15" x14ac:dyDescent="0.25">
      <c r="A896" s="63">
        <v>22</v>
      </c>
      <c r="B896" s="10" t="s">
        <v>75</v>
      </c>
      <c r="C896" s="6" t="s">
        <v>76</v>
      </c>
      <c r="D896" s="6">
        <v>1</v>
      </c>
      <c r="E896" s="8">
        <v>2700</v>
      </c>
      <c r="F896" s="8">
        <f>+E896*D896</f>
        <v>2700</v>
      </c>
    </row>
    <row r="897" spans="1:6" customFormat="1" ht="15" x14ac:dyDescent="0.25">
      <c r="A897" s="28"/>
      <c r="B897" s="10"/>
      <c r="C897" s="6"/>
      <c r="D897" s="6"/>
      <c r="E897" s="8"/>
      <c r="F897" s="12">
        <f>SUM(F874:F896)</f>
        <v>127844.02399999999</v>
      </c>
    </row>
    <row r="898" spans="1:6" customFormat="1" ht="15" x14ac:dyDescent="0.25">
      <c r="A898" s="56"/>
      <c r="B898" s="4"/>
      <c r="C898" s="2"/>
      <c r="D898" s="2"/>
      <c r="E898" s="3"/>
      <c r="F898" s="3"/>
    </row>
    <row r="899" spans="1:6" customFormat="1" ht="27.75" customHeight="1" x14ac:dyDescent="0.25">
      <c r="A899" s="30"/>
      <c r="B899" s="202" t="s">
        <v>180</v>
      </c>
      <c r="C899" s="202"/>
      <c r="D899" s="202"/>
      <c r="E899" s="202"/>
      <c r="F899" s="202"/>
    </row>
    <row r="900" spans="1:6" s="23" customFormat="1" ht="15" x14ac:dyDescent="0.25">
      <c r="A900" s="37"/>
      <c r="B900" s="38" t="s">
        <v>1</v>
      </c>
      <c r="C900" s="38" t="s">
        <v>62</v>
      </c>
      <c r="D900" s="38" t="s">
        <v>2</v>
      </c>
      <c r="E900" s="39" t="s">
        <v>63</v>
      </c>
      <c r="F900" s="39" t="s">
        <v>64</v>
      </c>
    </row>
    <row r="901" spans="1:6" s="23" customFormat="1" ht="15" x14ac:dyDescent="0.25">
      <c r="A901" s="37"/>
      <c r="B901" s="34" t="s">
        <v>65</v>
      </c>
      <c r="C901" s="19"/>
      <c r="D901" s="41"/>
      <c r="E901" s="42"/>
      <c r="F901" s="42"/>
    </row>
    <row r="902" spans="1:6" s="23" customFormat="1" ht="15" x14ac:dyDescent="0.25">
      <c r="A902" s="63">
        <v>1</v>
      </c>
      <c r="B902" s="10" t="s">
        <v>118</v>
      </c>
      <c r="C902" s="6" t="s">
        <v>46</v>
      </c>
      <c r="D902" s="6">
        <v>0.8</v>
      </c>
      <c r="E902" s="8">
        <f>4302*0.85*1.16</f>
        <v>4241.7719999999999</v>
      </c>
      <c r="F902" s="8">
        <f t="shared" ref="F902:F912" si="35">+E902*D902</f>
        <v>3393.4176000000002</v>
      </c>
    </row>
    <row r="903" spans="1:6" s="23" customFormat="1" ht="15" x14ac:dyDescent="0.25">
      <c r="A903" s="62">
        <v>2</v>
      </c>
      <c r="B903" s="10" t="s">
        <v>119</v>
      </c>
      <c r="C903" s="6" t="s">
        <v>46</v>
      </c>
      <c r="D903" s="6">
        <v>1</v>
      </c>
      <c r="E903" s="8">
        <v>400</v>
      </c>
      <c r="F903" s="8">
        <f t="shared" si="35"/>
        <v>400</v>
      </c>
    </row>
    <row r="904" spans="1:6" s="23" customFormat="1" ht="15" x14ac:dyDescent="0.25">
      <c r="A904" s="62">
        <v>3</v>
      </c>
      <c r="B904" s="10" t="s">
        <v>120</v>
      </c>
      <c r="C904" s="6" t="s">
        <v>46</v>
      </c>
      <c r="D904" s="6">
        <v>1</v>
      </c>
      <c r="E904" s="8">
        <v>420</v>
      </c>
      <c r="F904" s="8">
        <f t="shared" si="35"/>
        <v>420</v>
      </c>
    </row>
    <row r="905" spans="1:6" s="23" customFormat="1" ht="15" x14ac:dyDescent="0.25">
      <c r="A905" s="62">
        <v>4</v>
      </c>
      <c r="B905" s="10" t="s">
        <v>105</v>
      </c>
      <c r="C905" s="6" t="s">
        <v>46</v>
      </c>
      <c r="D905" s="6">
        <v>1.5</v>
      </c>
      <c r="E905" s="107">
        <v>3500</v>
      </c>
      <c r="F905" s="8">
        <f t="shared" si="35"/>
        <v>5250</v>
      </c>
    </row>
    <row r="906" spans="1:6" s="23" customFormat="1" ht="15" x14ac:dyDescent="0.25">
      <c r="A906" s="62">
        <v>5</v>
      </c>
      <c r="B906" s="10" t="s">
        <v>106</v>
      </c>
      <c r="C906" s="6" t="s">
        <v>46</v>
      </c>
      <c r="D906" s="6">
        <v>2</v>
      </c>
      <c r="E906" s="107">
        <v>300</v>
      </c>
      <c r="F906" s="8">
        <f t="shared" si="35"/>
        <v>600</v>
      </c>
    </row>
    <row r="907" spans="1:6" s="23" customFormat="1" ht="15" x14ac:dyDescent="0.25">
      <c r="A907" s="62">
        <v>6</v>
      </c>
      <c r="B907" s="10" t="s">
        <v>107</v>
      </c>
      <c r="C907" s="6" t="s">
        <v>46</v>
      </c>
      <c r="D907" s="6">
        <v>1</v>
      </c>
      <c r="E907" s="107">
        <v>370</v>
      </c>
      <c r="F907" s="8">
        <f t="shared" si="35"/>
        <v>370</v>
      </c>
    </row>
    <row r="908" spans="1:6" s="23" customFormat="1" ht="15" customHeight="1" x14ac:dyDescent="0.25">
      <c r="A908" s="62">
        <v>7</v>
      </c>
      <c r="B908" s="10" t="s">
        <v>128</v>
      </c>
      <c r="C908" s="6" t="s">
        <v>46</v>
      </c>
      <c r="D908" s="6">
        <v>1</v>
      </c>
      <c r="E908" s="8">
        <v>1800</v>
      </c>
      <c r="F908" s="8">
        <f t="shared" si="35"/>
        <v>1800</v>
      </c>
    </row>
    <row r="909" spans="1:6" s="23" customFormat="1" ht="15" x14ac:dyDescent="0.25">
      <c r="A909" s="62">
        <v>8</v>
      </c>
      <c r="B909" s="10" t="s">
        <v>219</v>
      </c>
      <c r="C909" s="6" t="s">
        <v>46</v>
      </c>
      <c r="D909" s="6">
        <v>1</v>
      </c>
      <c r="E909" s="8">
        <v>5600</v>
      </c>
      <c r="F909" s="8">
        <f t="shared" si="35"/>
        <v>5600</v>
      </c>
    </row>
    <row r="910" spans="1:6" s="23" customFormat="1" ht="15" x14ac:dyDescent="0.25">
      <c r="A910" s="62">
        <v>9</v>
      </c>
      <c r="B910" s="10" t="s">
        <v>217</v>
      </c>
      <c r="C910" s="6" t="s">
        <v>46</v>
      </c>
      <c r="D910" s="6">
        <v>1</v>
      </c>
      <c r="E910" s="8">
        <v>25000</v>
      </c>
      <c r="F910" s="8">
        <f t="shared" si="35"/>
        <v>25000</v>
      </c>
    </row>
    <row r="911" spans="1:6" s="23" customFormat="1" ht="15" x14ac:dyDescent="0.25">
      <c r="A911" s="62">
        <v>10</v>
      </c>
      <c r="B911" s="10" t="s">
        <v>218</v>
      </c>
      <c r="C911" s="6" t="s">
        <v>46</v>
      </c>
      <c r="D911" s="6">
        <v>1</v>
      </c>
      <c r="E911" s="8">
        <v>2500</v>
      </c>
      <c r="F911" s="8">
        <f t="shared" si="35"/>
        <v>2500</v>
      </c>
    </row>
    <row r="912" spans="1:6" s="23" customFormat="1" ht="15" x14ac:dyDescent="0.25">
      <c r="A912" s="62">
        <v>11</v>
      </c>
      <c r="B912" s="10" t="s">
        <v>69</v>
      </c>
      <c r="C912" s="6" t="s">
        <v>70</v>
      </c>
      <c r="D912" s="6">
        <v>1</v>
      </c>
      <c r="E912" s="8">
        <v>3000</v>
      </c>
      <c r="F912" s="8">
        <f t="shared" si="35"/>
        <v>3000</v>
      </c>
    </row>
    <row r="913" spans="1:6" s="23" customFormat="1" ht="15" x14ac:dyDescent="0.25">
      <c r="A913" s="28"/>
      <c r="B913" s="33" t="s">
        <v>71</v>
      </c>
      <c r="C913" s="25"/>
      <c r="D913" s="26"/>
      <c r="E913" s="27"/>
      <c r="F913" s="27"/>
    </row>
    <row r="914" spans="1:6" s="23" customFormat="1" ht="15" x14ac:dyDescent="0.25">
      <c r="A914" s="63">
        <v>12</v>
      </c>
      <c r="B914" s="10" t="s">
        <v>195</v>
      </c>
      <c r="C914" s="6" t="s">
        <v>15</v>
      </c>
      <c r="D914" s="6">
        <v>1</v>
      </c>
      <c r="E914" s="8">
        <v>22000</v>
      </c>
      <c r="F914" s="8">
        <f>+E914*D914</f>
        <v>22000</v>
      </c>
    </row>
    <row r="915" spans="1:6" s="23" customFormat="1" ht="15" x14ac:dyDescent="0.25">
      <c r="A915" s="63">
        <v>13</v>
      </c>
      <c r="B915" s="10" t="s">
        <v>75</v>
      </c>
      <c r="C915" s="6" t="s">
        <v>76</v>
      </c>
      <c r="D915" s="6">
        <v>1</v>
      </c>
      <c r="E915" s="8">
        <v>2800</v>
      </c>
      <c r="F915" s="8">
        <f>+E915*D915</f>
        <v>2800</v>
      </c>
    </row>
    <row r="916" spans="1:6" customFormat="1" ht="15" x14ac:dyDescent="0.25">
      <c r="A916" s="28"/>
      <c r="B916" s="10"/>
      <c r="C916" s="6"/>
      <c r="D916" s="6"/>
      <c r="E916" s="8"/>
      <c r="F916" s="12">
        <f>SUM(F902:F915)</f>
        <v>73133.417600000001</v>
      </c>
    </row>
    <row r="917" spans="1:6" customFormat="1" ht="15" x14ac:dyDescent="0.25">
      <c r="A917" s="56"/>
      <c r="B917" s="4"/>
      <c r="C917" s="2"/>
      <c r="D917" s="2"/>
      <c r="E917" s="3"/>
      <c r="F917" s="3"/>
    </row>
    <row r="918" spans="1:6" s="23" customFormat="1" ht="15" x14ac:dyDescent="0.25">
      <c r="A918" s="30"/>
      <c r="B918" s="204" t="s">
        <v>178</v>
      </c>
      <c r="C918" s="204"/>
      <c r="D918" s="204"/>
      <c r="E918" s="204"/>
      <c r="F918" s="204"/>
    </row>
    <row r="919" spans="1:6" s="23" customFormat="1" ht="15" x14ac:dyDescent="0.25">
      <c r="A919" s="37"/>
      <c r="B919" s="38" t="s">
        <v>1</v>
      </c>
      <c r="C919" s="38" t="s">
        <v>62</v>
      </c>
      <c r="D919" s="38" t="s">
        <v>2</v>
      </c>
      <c r="E919" s="39" t="s">
        <v>63</v>
      </c>
      <c r="F919" s="39" t="s">
        <v>64</v>
      </c>
    </row>
    <row r="920" spans="1:6" s="23" customFormat="1" ht="15" x14ac:dyDescent="0.25">
      <c r="A920" s="37"/>
      <c r="B920" s="34" t="s">
        <v>65</v>
      </c>
      <c r="C920" s="19"/>
      <c r="D920" s="41"/>
      <c r="E920" s="42"/>
      <c r="F920" s="42"/>
    </row>
    <row r="921" spans="1:6" s="23" customFormat="1" ht="15" x14ac:dyDescent="0.25">
      <c r="A921" s="63">
        <v>1</v>
      </c>
      <c r="B921" s="10" t="s">
        <v>196</v>
      </c>
      <c r="C921" s="6" t="s">
        <v>74</v>
      </c>
      <c r="D921" s="6">
        <v>1</v>
      </c>
      <c r="E921" s="8">
        <v>3200</v>
      </c>
      <c r="F921" s="8">
        <f>+E921*D921</f>
        <v>3200</v>
      </c>
    </row>
    <row r="922" spans="1:6" s="23" customFormat="1" ht="15" x14ac:dyDescent="0.25">
      <c r="A922" s="63">
        <v>2</v>
      </c>
      <c r="B922" s="10" t="s">
        <v>147</v>
      </c>
      <c r="C922" s="6" t="s">
        <v>46</v>
      </c>
      <c r="D922" s="6">
        <v>0.05</v>
      </c>
      <c r="E922" s="8">
        <v>1500</v>
      </c>
      <c r="F922" s="8">
        <f>+E922*D922</f>
        <v>75</v>
      </c>
    </row>
    <row r="923" spans="1:6" s="23" customFormat="1" ht="15" x14ac:dyDescent="0.25">
      <c r="A923" s="63">
        <v>3</v>
      </c>
      <c r="B923" s="10" t="s">
        <v>192</v>
      </c>
      <c r="C923" s="6" t="s">
        <v>46</v>
      </c>
      <c r="D923" s="6">
        <v>0.01</v>
      </c>
      <c r="E923" s="8">
        <v>20100</v>
      </c>
      <c r="F923" s="8">
        <f>+E923*D923</f>
        <v>201</v>
      </c>
    </row>
    <row r="924" spans="1:6" s="23" customFormat="1" ht="15" x14ac:dyDescent="0.25">
      <c r="A924" s="63">
        <v>4</v>
      </c>
      <c r="B924" s="10" t="s">
        <v>69</v>
      </c>
      <c r="C924" s="6" t="s">
        <v>70</v>
      </c>
      <c r="D924" s="6">
        <v>1</v>
      </c>
      <c r="E924" s="8">
        <v>30</v>
      </c>
      <c r="F924" s="8">
        <f>+E924*D924</f>
        <v>30</v>
      </c>
    </row>
    <row r="925" spans="1:6" s="23" customFormat="1" ht="15" x14ac:dyDescent="0.25">
      <c r="A925" s="63"/>
      <c r="B925" s="33" t="s">
        <v>71</v>
      </c>
      <c r="C925" s="25"/>
      <c r="D925" s="26"/>
      <c r="E925" s="27"/>
      <c r="F925" s="27"/>
    </row>
    <row r="926" spans="1:6" s="23" customFormat="1" ht="15" x14ac:dyDescent="0.25">
      <c r="A926" s="63">
        <v>5</v>
      </c>
      <c r="B926" s="10" t="s">
        <v>197</v>
      </c>
      <c r="C926" s="6" t="s">
        <v>15</v>
      </c>
      <c r="D926" s="6">
        <v>1</v>
      </c>
      <c r="E926" s="8">
        <v>1100</v>
      </c>
      <c r="F926" s="8">
        <f>+E926*D926</f>
        <v>1100</v>
      </c>
    </row>
    <row r="927" spans="1:6" s="23" customFormat="1" ht="15" x14ac:dyDescent="0.25">
      <c r="A927" s="63">
        <v>6</v>
      </c>
      <c r="B927" s="10" t="s">
        <v>75</v>
      </c>
      <c r="C927" s="6" t="s">
        <v>76</v>
      </c>
      <c r="D927" s="6">
        <v>1</v>
      </c>
      <c r="E927" s="8">
        <v>70</v>
      </c>
      <c r="F927" s="8">
        <f>+E927*D927</f>
        <v>70</v>
      </c>
    </row>
    <row r="928" spans="1:6" customFormat="1" ht="15" x14ac:dyDescent="0.25">
      <c r="A928" s="28"/>
      <c r="B928" s="10"/>
      <c r="C928" s="6"/>
      <c r="D928" s="6"/>
      <c r="E928" s="8"/>
      <c r="F928" s="12">
        <f>SUM(F921:F927)</f>
        <v>4676</v>
      </c>
    </row>
    <row r="929" spans="1:6" customFormat="1" ht="15" x14ac:dyDescent="0.25">
      <c r="A929" s="56"/>
      <c r="B929" s="4"/>
      <c r="C929" s="2"/>
      <c r="D929" s="2"/>
      <c r="E929" s="3"/>
      <c r="F929" s="13"/>
    </row>
    <row r="930" spans="1:6" customFormat="1" ht="25.5" customHeight="1" x14ac:dyDescent="0.25">
      <c r="A930" s="77"/>
      <c r="B930" s="206" t="s">
        <v>175</v>
      </c>
      <c r="C930" s="206"/>
      <c r="D930" s="206"/>
      <c r="E930" s="206"/>
      <c r="F930" s="206"/>
    </row>
    <row r="931" spans="1:6" customFormat="1" ht="15" x14ac:dyDescent="0.25">
      <c r="A931" s="74"/>
      <c r="B931" s="75" t="s">
        <v>1</v>
      </c>
      <c r="C931" s="75" t="s">
        <v>62</v>
      </c>
      <c r="D931" s="75" t="s">
        <v>2</v>
      </c>
      <c r="E931" s="76" t="s">
        <v>63</v>
      </c>
      <c r="F931" s="76" t="s">
        <v>64</v>
      </c>
    </row>
    <row r="932" spans="1:6" customFormat="1" ht="15" x14ac:dyDescent="0.25">
      <c r="A932" s="37"/>
      <c r="B932" s="34" t="s">
        <v>65</v>
      </c>
      <c r="C932" s="19"/>
      <c r="D932" s="61"/>
      <c r="E932" s="42"/>
      <c r="F932" s="42"/>
    </row>
    <row r="933" spans="1:6" customFormat="1" ht="15" x14ac:dyDescent="0.25">
      <c r="A933" s="63">
        <v>1</v>
      </c>
      <c r="B933" s="10" t="s">
        <v>198</v>
      </c>
      <c r="C933" s="59" t="s">
        <v>46</v>
      </c>
      <c r="D933" s="59">
        <v>4</v>
      </c>
      <c r="E933" s="99">
        <v>10600</v>
      </c>
      <c r="F933" s="8">
        <f t="shared" ref="F933:F943" si="36">+E933*D933</f>
        <v>42400</v>
      </c>
    </row>
    <row r="934" spans="1:6" customFormat="1" ht="15" x14ac:dyDescent="0.25">
      <c r="A934" s="63">
        <v>2</v>
      </c>
      <c r="B934" s="10" t="s">
        <v>199</v>
      </c>
      <c r="C934" s="59" t="s">
        <v>46</v>
      </c>
      <c r="D934" s="59">
        <v>6</v>
      </c>
      <c r="E934" s="99">
        <v>1350</v>
      </c>
      <c r="F934" s="8">
        <f t="shared" si="36"/>
        <v>8100</v>
      </c>
    </row>
    <row r="935" spans="1:6" customFormat="1" ht="15" x14ac:dyDescent="0.25">
      <c r="A935" s="63">
        <v>3</v>
      </c>
      <c r="B935" s="10" t="s">
        <v>200</v>
      </c>
      <c r="C935" s="59" t="s">
        <v>46</v>
      </c>
      <c r="D935" s="59">
        <v>2</v>
      </c>
      <c r="E935" s="99">
        <v>1900</v>
      </c>
      <c r="F935" s="8">
        <f t="shared" si="36"/>
        <v>3800</v>
      </c>
    </row>
    <row r="936" spans="1:6" customFormat="1" ht="15" x14ac:dyDescent="0.25">
      <c r="A936" s="63">
        <v>4</v>
      </c>
      <c r="B936" s="10" t="s">
        <v>201</v>
      </c>
      <c r="C936" s="59" t="s">
        <v>46</v>
      </c>
      <c r="D936" s="59">
        <v>2</v>
      </c>
      <c r="E936" s="8">
        <v>28300</v>
      </c>
      <c r="F936" s="8">
        <f t="shared" si="36"/>
        <v>56600</v>
      </c>
    </row>
    <row r="937" spans="1:6" customFormat="1" ht="15" x14ac:dyDescent="0.25">
      <c r="A937" s="63">
        <v>5</v>
      </c>
      <c r="B937" s="10" t="s">
        <v>202</v>
      </c>
      <c r="C937" s="59" t="s">
        <v>46</v>
      </c>
      <c r="D937" s="59">
        <v>1</v>
      </c>
      <c r="E937" s="99">
        <v>17000</v>
      </c>
      <c r="F937" s="8">
        <f t="shared" si="36"/>
        <v>17000</v>
      </c>
    </row>
    <row r="938" spans="1:6" customFormat="1" ht="15" x14ac:dyDescent="0.25">
      <c r="A938" s="63">
        <v>6</v>
      </c>
      <c r="B938" s="10" t="s">
        <v>203</v>
      </c>
      <c r="C938" s="59" t="s">
        <v>46</v>
      </c>
      <c r="D938" s="59">
        <v>1</v>
      </c>
      <c r="E938" s="99">
        <v>52000</v>
      </c>
      <c r="F938" s="8">
        <f t="shared" si="36"/>
        <v>52000</v>
      </c>
    </row>
    <row r="939" spans="1:6" customFormat="1" ht="15" x14ac:dyDescent="0.25">
      <c r="A939" s="63">
        <v>7</v>
      </c>
      <c r="B939" s="10" t="s">
        <v>204</v>
      </c>
      <c r="C939" s="59" t="s">
        <v>46</v>
      </c>
      <c r="D939" s="59">
        <v>1</v>
      </c>
      <c r="E939" s="99">
        <v>59000</v>
      </c>
      <c r="F939" s="8">
        <f t="shared" si="36"/>
        <v>59000</v>
      </c>
    </row>
    <row r="940" spans="1:6" customFormat="1" ht="15" x14ac:dyDescent="0.25">
      <c r="A940" s="63">
        <v>8</v>
      </c>
      <c r="B940" s="10" t="s">
        <v>205</v>
      </c>
      <c r="C940" s="59" t="s">
        <v>46</v>
      </c>
      <c r="D940" s="59">
        <v>1</v>
      </c>
      <c r="E940" s="99">
        <v>62000</v>
      </c>
      <c r="F940" s="8">
        <f t="shared" si="36"/>
        <v>62000</v>
      </c>
    </row>
    <row r="941" spans="1:6" customFormat="1" ht="15" x14ac:dyDescent="0.25">
      <c r="A941" s="63">
        <v>9</v>
      </c>
      <c r="B941" s="10" t="s">
        <v>206</v>
      </c>
      <c r="C941" s="59" t="s">
        <v>46</v>
      </c>
      <c r="D941" s="59">
        <v>3</v>
      </c>
      <c r="E941" s="8">
        <v>16200</v>
      </c>
      <c r="F941" s="8">
        <f t="shared" si="36"/>
        <v>48600</v>
      </c>
    </row>
    <row r="942" spans="1:6" customFormat="1" ht="15" x14ac:dyDescent="0.25">
      <c r="A942" s="63">
        <v>10</v>
      </c>
      <c r="B942" s="10" t="s">
        <v>220</v>
      </c>
      <c r="C942" s="59" t="s">
        <v>46</v>
      </c>
      <c r="D942" s="59">
        <v>3</v>
      </c>
      <c r="E942" s="8">
        <v>78500</v>
      </c>
      <c r="F942" s="8">
        <f t="shared" si="36"/>
        <v>235500</v>
      </c>
    </row>
    <row r="943" spans="1:6" customFormat="1" ht="15" x14ac:dyDescent="0.25">
      <c r="A943" s="63">
        <v>11</v>
      </c>
      <c r="B943" s="10" t="s">
        <v>69</v>
      </c>
      <c r="C943" s="59" t="s">
        <v>70</v>
      </c>
      <c r="D943" s="59">
        <v>1</v>
      </c>
      <c r="E943" s="8">
        <v>6000</v>
      </c>
      <c r="F943" s="8">
        <f t="shared" si="36"/>
        <v>6000</v>
      </c>
    </row>
    <row r="944" spans="1:6" customFormat="1" ht="15" x14ac:dyDescent="0.25">
      <c r="A944" s="28"/>
      <c r="B944" s="33" t="s">
        <v>71</v>
      </c>
      <c r="C944" s="25"/>
      <c r="D944" s="26"/>
      <c r="E944" s="27"/>
      <c r="F944" s="27"/>
    </row>
    <row r="945" spans="1:6" customFormat="1" ht="15" x14ac:dyDescent="0.25">
      <c r="A945" s="63">
        <v>12</v>
      </c>
      <c r="B945" s="10" t="s">
        <v>207</v>
      </c>
      <c r="C945" s="59" t="s">
        <v>74</v>
      </c>
      <c r="D945" s="59">
        <v>12</v>
      </c>
      <c r="E945" s="8">
        <v>2500</v>
      </c>
      <c r="F945" s="8">
        <f t="shared" ref="F945:F950" si="37">+E945*D945</f>
        <v>30000</v>
      </c>
    </row>
    <row r="946" spans="1:6" customFormat="1" ht="15" x14ac:dyDescent="0.25">
      <c r="A946" s="63">
        <v>13</v>
      </c>
      <c r="B946" s="10" t="s">
        <v>208</v>
      </c>
      <c r="C946" s="59" t="s">
        <v>46</v>
      </c>
      <c r="D946" s="59">
        <v>2</v>
      </c>
      <c r="E946" s="8">
        <v>15000</v>
      </c>
      <c r="F946" s="8">
        <f t="shared" si="37"/>
        <v>30000</v>
      </c>
    </row>
    <row r="947" spans="1:6" customFormat="1" ht="15" x14ac:dyDescent="0.25">
      <c r="A947" s="63">
        <v>14</v>
      </c>
      <c r="B947" s="10" t="s">
        <v>209</v>
      </c>
      <c r="C947" s="59" t="s">
        <v>46</v>
      </c>
      <c r="D947" s="59">
        <v>2</v>
      </c>
      <c r="E947" s="8">
        <v>100000</v>
      </c>
      <c r="F947" s="8">
        <f t="shared" si="37"/>
        <v>200000</v>
      </c>
    </row>
    <row r="948" spans="1:6" customFormat="1" ht="15" x14ac:dyDescent="0.25">
      <c r="A948" s="63">
        <v>15</v>
      </c>
      <c r="B948" s="10" t="s">
        <v>210</v>
      </c>
      <c r="C948" s="59" t="s">
        <v>74</v>
      </c>
      <c r="D948" s="59">
        <v>10</v>
      </c>
      <c r="E948" s="8">
        <v>25800</v>
      </c>
      <c r="F948" s="8">
        <f t="shared" si="37"/>
        <v>258000</v>
      </c>
    </row>
    <row r="949" spans="1:6" customFormat="1" ht="15" x14ac:dyDescent="0.25">
      <c r="A949" s="63">
        <v>16</v>
      </c>
      <c r="B949" s="10" t="s">
        <v>211</v>
      </c>
      <c r="C949" s="59" t="s">
        <v>46</v>
      </c>
      <c r="D949" s="59">
        <v>1</v>
      </c>
      <c r="E949" s="8">
        <v>45000</v>
      </c>
      <c r="F949" s="8">
        <f t="shared" si="37"/>
        <v>45000</v>
      </c>
    </row>
    <row r="950" spans="1:6" customFormat="1" ht="15" x14ac:dyDescent="0.25">
      <c r="A950" s="63">
        <v>17</v>
      </c>
      <c r="B950" s="10" t="s">
        <v>75</v>
      </c>
      <c r="C950" s="59" t="s">
        <v>76</v>
      </c>
      <c r="D950" s="59">
        <v>1</v>
      </c>
      <c r="E950" s="8">
        <v>3500</v>
      </c>
      <c r="F950" s="8">
        <f t="shared" si="37"/>
        <v>3500</v>
      </c>
    </row>
    <row r="951" spans="1:6" customFormat="1" ht="15" x14ac:dyDescent="0.25">
      <c r="A951" s="29"/>
      <c r="B951" s="10"/>
      <c r="C951" s="59"/>
      <c r="D951" s="59"/>
      <c r="E951" s="8"/>
      <c r="F951" s="12">
        <f>SUM(F933:F950)</f>
        <v>1157500</v>
      </c>
    </row>
    <row r="952" spans="1:6" customFormat="1" ht="15" x14ac:dyDescent="0.25">
      <c r="A952" s="56"/>
      <c r="B952" s="4"/>
      <c r="C952" s="2"/>
      <c r="D952" s="2"/>
      <c r="E952" s="3"/>
      <c r="F952" s="13"/>
    </row>
    <row r="953" spans="1:6" customFormat="1" ht="15" x14ac:dyDescent="0.25">
      <c r="A953" s="56"/>
      <c r="B953" s="4"/>
      <c r="C953" s="2"/>
      <c r="D953" s="2"/>
      <c r="E953" s="3"/>
      <c r="F953" s="13"/>
    </row>
    <row r="954" spans="1:6" customFormat="1" ht="15" x14ac:dyDescent="0.25">
      <c r="A954" s="56"/>
      <c r="B954" s="4"/>
      <c r="C954" s="2"/>
      <c r="D954" s="2"/>
      <c r="E954" s="3"/>
      <c r="F954" s="13"/>
    </row>
    <row r="955" spans="1:6" customFormat="1" ht="15" x14ac:dyDescent="0.25">
      <c r="A955" s="56"/>
      <c r="B955" s="4"/>
      <c r="C955" s="2"/>
      <c r="D955" s="2"/>
      <c r="E955" s="3"/>
      <c r="F955" s="13"/>
    </row>
    <row r="956" spans="1:6" customFormat="1" ht="15" x14ac:dyDescent="0.25">
      <c r="A956" s="56"/>
      <c r="B956" s="4"/>
      <c r="C956" s="2"/>
      <c r="D956" s="2"/>
      <c r="E956" s="3"/>
      <c r="F956" s="13"/>
    </row>
    <row r="957" spans="1:6" customFormat="1" ht="15" x14ac:dyDescent="0.25">
      <c r="A957" s="56"/>
      <c r="B957" s="4"/>
      <c r="C957" s="2"/>
      <c r="D957" s="2"/>
      <c r="E957" s="3"/>
      <c r="F957" s="13"/>
    </row>
    <row r="958" spans="1:6" customFormat="1" ht="15" x14ac:dyDescent="0.25">
      <c r="A958" s="56"/>
      <c r="B958" s="4"/>
      <c r="C958" s="2"/>
      <c r="D958" s="2"/>
      <c r="E958" s="3"/>
      <c r="F958" s="13"/>
    </row>
    <row r="959" spans="1:6" customFormat="1" ht="15" x14ac:dyDescent="0.25">
      <c r="A959" s="56"/>
      <c r="B959" s="4"/>
      <c r="C959" s="2"/>
      <c r="D959" s="2"/>
      <c r="E959" s="3"/>
      <c r="F959" s="13"/>
    </row>
    <row r="960" spans="1:6" customFormat="1" ht="15" x14ac:dyDescent="0.25">
      <c r="A960" s="56"/>
      <c r="B960" s="4"/>
      <c r="C960" s="2"/>
      <c r="D960" s="2"/>
      <c r="E960" s="3"/>
      <c r="F960" s="13"/>
    </row>
    <row r="961" spans="1:6" customFormat="1" ht="15" x14ac:dyDescent="0.25">
      <c r="A961" s="56"/>
      <c r="B961" s="4"/>
      <c r="C961" s="2"/>
      <c r="D961" s="2"/>
      <c r="E961" s="3"/>
      <c r="F961" s="13"/>
    </row>
    <row r="962" spans="1:6" customFormat="1" ht="15" x14ac:dyDescent="0.25">
      <c r="A962" s="56"/>
      <c r="B962" s="4"/>
      <c r="C962" s="2"/>
      <c r="D962" s="2"/>
      <c r="E962" s="3"/>
      <c r="F962" s="13"/>
    </row>
    <row r="963" spans="1:6" ht="24.75" customHeight="1" x14ac:dyDescent="0.2">
      <c r="A963" s="57">
        <v>1</v>
      </c>
      <c r="B963" s="214" t="s">
        <v>738</v>
      </c>
      <c r="C963" s="206"/>
      <c r="D963" s="206"/>
      <c r="E963" s="206"/>
      <c r="F963" s="206"/>
    </row>
    <row r="964" spans="1:6" x14ac:dyDescent="0.2">
      <c r="A964" s="57">
        <v>2</v>
      </c>
      <c r="B964" s="69" t="s">
        <v>352</v>
      </c>
      <c r="C964" s="70" t="s">
        <v>46</v>
      </c>
      <c r="D964" s="19">
        <v>12</v>
      </c>
      <c r="E964" s="66">
        <f>16300*1.16</f>
        <v>18908</v>
      </c>
      <c r="F964" s="66">
        <f t="shared" ref="F964:F973" si="38">+E964*D964</f>
        <v>226896</v>
      </c>
    </row>
    <row r="965" spans="1:6" x14ac:dyDescent="0.2">
      <c r="A965" s="57">
        <v>3</v>
      </c>
      <c r="B965" s="69" t="s">
        <v>353</v>
      </c>
      <c r="C965" s="70" t="s">
        <v>46</v>
      </c>
      <c r="D965" s="19">
        <v>12</v>
      </c>
      <c r="E965" s="66">
        <f>1069*1.16</f>
        <v>1240.04</v>
      </c>
      <c r="F965" s="66">
        <f t="shared" si="38"/>
        <v>14880.48</v>
      </c>
    </row>
    <row r="966" spans="1:6" x14ac:dyDescent="0.2">
      <c r="A966" s="57">
        <v>4</v>
      </c>
      <c r="B966" s="69" t="s">
        <v>354</v>
      </c>
      <c r="C966" s="70" t="s">
        <v>46</v>
      </c>
      <c r="D966" s="19">
        <v>4</v>
      </c>
      <c r="E966" s="66">
        <f>1276*1.16</f>
        <v>1480.1599999999999</v>
      </c>
      <c r="F966" s="66">
        <f t="shared" si="38"/>
        <v>5920.6399999999994</v>
      </c>
    </row>
    <row r="967" spans="1:6" x14ac:dyDescent="0.2">
      <c r="A967" s="57">
        <v>5</v>
      </c>
      <c r="B967" s="69" t="s">
        <v>402</v>
      </c>
      <c r="C967" s="70" t="s">
        <v>46</v>
      </c>
      <c r="D967" s="19">
        <v>30</v>
      </c>
      <c r="E967" s="66">
        <v>4600</v>
      </c>
      <c r="F967" s="66">
        <f t="shared" si="38"/>
        <v>138000</v>
      </c>
    </row>
    <row r="968" spans="1:6" customFormat="1" ht="15" x14ac:dyDescent="0.25">
      <c r="A968" s="57">
        <v>6</v>
      </c>
      <c r="B968" s="69" t="s">
        <v>396</v>
      </c>
      <c r="C968" s="70" t="s">
        <v>46</v>
      </c>
      <c r="D968" s="19">
        <v>2</v>
      </c>
      <c r="E968" s="66">
        <v>7520</v>
      </c>
      <c r="F968" s="66">
        <f t="shared" si="38"/>
        <v>15040</v>
      </c>
    </row>
    <row r="969" spans="1:6" customFormat="1" ht="22.5" x14ac:dyDescent="0.25">
      <c r="A969" s="57">
        <v>7</v>
      </c>
      <c r="B969" s="69" t="s">
        <v>387</v>
      </c>
      <c r="C969" s="70" t="s">
        <v>5</v>
      </c>
      <c r="D969" s="70">
        <v>100</v>
      </c>
      <c r="E969" s="78">
        <v>8000</v>
      </c>
      <c r="F969" s="78">
        <f t="shared" si="38"/>
        <v>800000</v>
      </c>
    </row>
    <row r="970" spans="1:6" customFormat="1" ht="33.75" x14ac:dyDescent="0.25">
      <c r="A970" s="57">
        <v>8</v>
      </c>
      <c r="B970" s="69" t="s">
        <v>389</v>
      </c>
      <c r="C970" s="70" t="s">
        <v>173</v>
      </c>
      <c r="D970" s="70">
        <v>2</v>
      </c>
      <c r="E970" s="78">
        <v>680000</v>
      </c>
      <c r="F970" s="78">
        <f t="shared" si="38"/>
        <v>1360000</v>
      </c>
    </row>
    <row r="971" spans="1:6" customFormat="1" ht="22.5" x14ac:dyDescent="0.25">
      <c r="A971" s="57">
        <v>9</v>
      </c>
      <c r="B971" s="69" t="s">
        <v>391</v>
      </c>
      <c r="C971" s="70" t="s">
        <v>173</v>
      </c>
      <c r="D971" s="70">
        <v>2</v>
      </c>
      <c r="E971" s="78">
        <v>37000</v>
      </c>
      <c r="F971" s="78">
        <f t="shared" si="38"/>
        <v>74000</v>
      </c>
    </row>
    <row r="972" spans="1:6" customFormat="1" ht="15" x14ac:dyDescent="0.25">
      <c r="A972" s="57">
        <v>10</v>
      </c>
      <c r="B972" s="69" t="s">
        <v>393</v>
      </c>
      <c r="C972" s="70" t="s">
        <v>173</v>
      </c>
      <c r="D972" s="70">
        <v>12</v>
      </c>
      <c r="E972" s="78">
        <v>23000</v>
      </c>
      <c r="F972" s="78">
        <f t="shared" si="38"/>
        <v>276000</v>
      </c>
    </row>
    <row r="973" spans="1:6" customFormat="1" ht="15" x14ac:dyDescent="0.25">
      <c r="A973" s="57">
        <v>11</v>
      </c>
      <c r="B973" s="69" t="s">
        <v>357</v>
      </c>
      <c r="C973" s="70" t="s">
        <v>76</v>
      </c>
      <c r="D973" s="19">
        <v>1</v>
      </c>
      <c r="E973" s="66">
        <v>40000</v>
      </c>
      <c r="F973" s="66">
        <f t="shared" si="38"/>
        <v>40000</v>
      </c>
    </row>
    <row r="974" spans="1:6" customFormat="1" ht="15" x14ac:dyDescent="0.25">
      <c r="A974" s="35"/>
      <c r="B974" s="33" t="s">
        <v>397</v>
      </c>
      <c r="C974" s="72"/>
      <c r="D974" s="71"/>
      <c r="E974" s="73"/>
      <c r="F974" s="73"/>
    </row>
    <row r="975" spans="1:6" customFormat="1" ht="15" x14ac:dyDescent="0.25">
      <c r="A975" s="15">
        <v>12</v>
      </c>
      <c r="B975" s="10" t="s">
        <v>398</v>
      </c>
      <c r="C975" s="60" t="s">
        <v>5</v>
      </c>
      <c r="D975" s="68">
        <v>100</v>
      </c>
      <c r="E975" s="66">
        <v>3200</v>
      </c>
      <c r="F975" s="8">
        <f>+E975*D975</f>
        <v>320000</v>
      </c>
    </row>
    <row r="976" spans="1:6" customFormat="1" ht="15" x14ac:dyDescent="0.25">
      <c r="A976" s="15">
        <v>13</v>
      </c>
      <c r="B976" s="10" t="s">
        <v>399</v>
      </c>
      <c r="C976" s="60" t="s">
        <v>5</v>
      </c>
      <c r="D976" s="68">
        <v>30</v>
      </c>
      <c r="E976" s="66">
        <v>3800</v>
      </c>
      <c r="F976" s="8">
        <f>+E976*D976</f>
        <v>114000</v>
      </c>
    </row>
    <row r="977" spans="1:6" customFormat="1" ht="15" x14ac:dyDescent="0.25">
      <c r="A977" s="15">
        <v>14</v>
      </c>
      <c r="B977" s="10" t="s">
        <v>400</v>
      </c>
      <c r="C977" s="60" t="s">
        <v>173</v>
      </c>
      <c r="D977" s="68">
        <v>12</v>
      </c>
      <c r="E977" s="66">
        <v>23000</v>
      </c>
      <c r="F977" s="8">
        <f>+E977*D977</f>
        <v>276000</v>
      </c>
    </row>
    <row r="978" spans="1:6" customFormat="1" ht="15" x14ac:dyDescent="0.25">
      <c r="A978" s="15">
        <v>15</v>
      </c>
      <c r="B978" s="10" t="s">
        <v>401</v>
      </c>
      <c r="C978" s="60" t="s">
        <v>173</v>
      </c>
      <c r="D978" s="68">
        <v>6</v>
      </c>
      <c r="E978" s="66">
        <v>1800</v>
      </c>
      <c r="F978" s="8">
        <f>+E978*D978</f>
        <v>10800</v>
      </c>
    </row>
    <row r="979" spans="1:6" x14ac:dyDescent="0.2">
      <c r="A979" s="57">
        <v>16</v>
      </c>
      <c r="B979" s="10" t="s">
        <v>75</v>
      </c>
      <c r="C979" s="60" t="s">
        <v>403</v>
      </c>
      <c r="D979" s="68">
        <v>1</v>
      </c>
      <c r="E979" s="66">
        <v>60000</v>
      </c>
      <c r="F979" s="8">
        <f>+E979*D979</f>
        <v>60000</v>
      </c>
    </row>
    <row r="980" spans="1:6" x14ac:dyDescent="0.2">
      <c r="A980" s="17"/>
      <c r="B980" s="17"/>
      <c r="C980" s="57"/>
      <c r="D980" s="57"/>
      <c r="E980" s="17"/>
      <c r="F980" s="12">
        <f>SUM(F964:F979)</f>
        <v>3731537.12</v>
      </c>
    </row>
    <row r="981" spans="1:6" x14ac:dyDescent="0.2">
      <c r="A981" s="54"/>
      <c r="B981" s="54"/>
      <c r="C981" s="87"/>
      <c r="D981" s="87"/>
      <c r="E981" s="54"/>
      <c r="F981" s="13"/>
    </row>
    <row r="983" spans="1:6" s="23" customFormat="1" ht="15" x14ac:dyDescent="0.25">
      <c r="A983" s="30"/>
      <c r="B983" s="202" t="s">
        <v>736</v>
      </c>
      <c r="C983" s="202"/>
      <c r="D983" s="202"/>
      <c r="E983" s="202"/>
      <c r="F983" s="202"/>
    </row>
    <row r="984" spans="1:6" s="23" customFormat="1" ht="15" x14ac:dyDescent="0.25">
      <c r="A984" s="37"/>
      <c r="B984" s="38" t="s">
        <v>1</v>
      </c>
      <c r="C984" s="38" t="s">
        <v>62</v>
      </c>
      <c r="D984" s="38" t="s">
        <v>2</v>
      </c>
      <c r="E984" s="39" t="s">
        <v>63</v>
      </c>
      <c r="F984" s="39" t="s">
        <v>64</v>
      </c>
    </row>
    <row r="985" spans="1:6" s="23" customFormat="1" ht="15" x14ac:dyDescent="0.25">
      <c r="A985" s="37"/>
      <c r="B985" s="34" t="s">
        <v>65</v>
      </c>
      <c r="C985" s="19"/>
      <c r="D985" s="41"/>
      <c r="E985" s="42"/>
      <c r="F985" s="42"/>
    </row>
    <row r="986" spans="1:6" s="23" customFormat="1" ht="15" x14ac:dyDescent="0.25">
      <c r="A986" s="63">
        <v>1</v>
      </c>
      <c r="B986" s="10" t="s">
        <v>233</v>
      </c>
      <c r="C986" s="6" t="s">
        <v>46</v>
      </c>
      <c r="D986" s="6">
        <v>1</v>
      </c>
      <c r="E986" s="99">
        <f>256000*1.16</f>
        <v>296960</v>
      </c>
      <c r="F986" s="8">
        <f>+E986*D986</f>
        <v>296960</v>
      </c>
    </row>
    <row r="987" spans="1:6" s="23" customFormat="1" ht="15" x14ac:dyDescent="0.25">
      <c r="A987" s="63">
        <v>2</v>
      </c>
      <c r="B987" s="10" t="s">
        <v>234</v>
      </c>
      <c r="C987" s="6" t="s">
        <v>46</v>
      </c>
      <c r="D987" s="6">
        <v>1</v>
      </c>
      <c r="E987" s="8">
        <v>1500</v>
      </c>
      <c r="F987" s="8">
        <f>+E987*D987</f>
        <v>1500</v>
      </c>
    </row>
    <row r="988" spans="1:6" s="23" customFormat="1" ht="15" x14ac:dyDescent="0.25">
      <c r="A988" s="63">
        <v>3</v>
      </c>
      <c r="B988" s="10" t="s">
        <v>235</v>
      </c>
      <c r="C988" s="6" t="s">
        <v>74</v>
      </c>
      <c r="D988" s="6">
        <v>1.2</v>
      </c>
      <c r="E988" s="8">
        <v>2800</v>
      </c>
      <c r="F988" s="8">
        <f>+E988*D988</f>
        <v>3360</v>
      </c>
    </row>
    <row r="989" spans="1:6" s="23" customFormat="1" ht="15" x14ac:dyDescent="0.25">
      <c r="A989" s="63">
        <v>4</v>
      </c>
      <c r="B989" s="10" t="s">
        <v>69</v>
      </c>
      <c r="C989" s="6" t="s">
        <v>70</v>
      </c>
      <c r="D989" s="6">
        <v>1</v>
      </c>
      <c r="E989" s="8">
        <v>1000</v>
      </c>
      <c r="F989" s="8">
        <f>+E989*D989</f>
        <v>1000</v>
      </c>
    </row>
    <row r="990" spans="1:6" s="23" customFormat="1" ht="15" x14ac:dyDescent="0.25">
      <c r="A990" s="63"/>
      <c r="B990" s="33" t="s">
        <v>71</v>
      </c>
      <c r="C990" s="25"/>
      <c r="D990" s="26"/>
      <c r="E990" s="27"/>
      <c r="F990" s="27"/>
    </row>
    <row r="991" spans="1:6" s="23" customFormat="1" ht="15" x14ac:dyDescent="0.25">
      <c r="A991" s="63">
        <v>5</v>
      </c>
      <c r="B991" s="10" t="s">
        <v>236</v>
      </c>
      <c r="C991" s="6" t="s">
        <v>46</v>
      </c>
      <c r="D991" s="6">
        <v>1</v>
      </c>
      <c r="E991" s="8">
        <v>23000</v>
      </c>
      <c r="F991" s="8">
        <f>+E991*D991</f>
        <v>23000</v>
      </c>
    </row>
    <row r="992" spans="1:6" s="23" customFormat="1" ht="15" x14ac:dyDescent="0.25">
      <c r="A992" s="63">
        <v>6</v>
      </c>
      <c r="B992" s="10" t="s">
        <v>75</v>
      </c>
      <c r="C992" s="6" t="s">
        <v>76</v>
      </c>
      <c r="D992" s="6">
        <v>1</v>
      </c>
      <c r="E992" s="8">
        <v>600</v>
      </c>
      <c r="F992" s="8">
        <f>+E992*D992</f>
        <v>600</v>
      </c>
    </row>
    <row r="993" spans="1:6" customFormat="1" ht="15" x14ac:dyDescent="0.25">
      <c r="A993" s="28"/>
      <c r="B993" s="10"/>
      <c r="C993" s="6"/>
      <c r="D993" s="6"/>
      <c r="E993" s="8"/>
      <c r="F993" s="12">
        <f>SUM(F986:F992)</f>
        <v>326420</v>
      </c>
    </row>
    <row r="995" spans="1:6" s="23" customFormat="1" ht="15" x14ac:dyDescent="0.25">
      <c r="A995" s="30"/>
      <c r="B995" s="202" t="s">
        <v>739</v>
      </c>
      <c r="C995" s="202"/>
      <c r="D995" s="202"/>
      <c r="E995" s="202"/>
      <c r="F995" s="202"/>
    </row>
    <row r="996" spans="1:6" s="23" customFormat="1" ht="15" x14ac:dyDescent="0.25">
      <c r="A996" s="37"/>
      <c r="B996" s="38" t="s">
        <v>1</v>
      </c>
      <c r="C996" s="38" t="s">
        <v>62</v>
      </c>
      <c r="D996" s="38" t="s">
        <v>2</v>
      </c>
      <c r="E996" s="39" t="s">
        <v>63</v>
      </c>
      <c r="F996" s="39" t="s">
        <v>64</v>
      </c>
    </row>
    <row r="997" spans="1:6" s="23" customFormat="1" ht="15" x14ac:dyDescent="0.25">
      <c r="A997" s="37"/>
      <c r="B997" s="34" t="s">
        <v>65</v>
      </c>
      <c r="C997" s="19"/>
      <c r="D997" s="41"/>
      <c r="E997" s="42"/>
      <c r="F997" s="42"/>
    </row>
    <row r="998" spans="1:6" s="23" customFormat="1" ht="15" x14ac:dyDescent="0.25">
      <c r="A998" s="63">
        <v>1</v>
      </c>
      <c r="B998" s="10" t="s">
        <v>237</v>
      </c>
      <c r="C998" s="6" t="s">
        <v>46</v>
      </c>
      <c r="D998" s="6">
        <v>1</v>
      </c>
      <c r="E998" s="99">
        <f>140000*1.16</f>
        <v>162400</v>
      </c>
      <c r="F998" s="8">
        <f>+E998*D998</f>
        <v>162400</v>
      </c>
    </row>
    <row r="999" spans="1:6" s="23" customFormat="1" ht="15" x14ac:dyDescent="0.25">
      <c r="A999" s="63">
        <v>2</v>
      </c>
      <c r="B999" s="10" t="s">
        <v>234</v>
      </c>
      <c r="C999" s="6" t="s">
        <v>46</v>
      </c>
      <c r="D999" s="6">
        <v>1</v>
      </c>
      <c r="E999" s="8">
        <v>1500</v>
      </c>
      <c r="F999" s="8">
        <f>+E999*D999</f>
        <v>1500</v>
      </c>
    </row>
    <row r="1000" spans="1:6" s="23" customFormat="1" ht="15" x14ac:dyDescent="0.25">
      <c r="A1000" s="63">
        <v>3</v>
      </c>
      <c r="B1000" s="10" t="s">
        <v>235</v>
      </c>
      <c r="C1000" s="6" t="s">
        <v>74</v>
      </c>
      <c r="D1000" s="6">
        <v>1.2</v>
      </c>
      <c r="E1000" s="8">
        <v>2800</v>
      </c>
      <c r="F1000" s="8">
        <f>+E1000*D1000</f>
        <v>3360</v>
      </c>
    </row>
    <row r="1001" spans="1:6" s="23" customFormat="1" ht="15" x14ac:dyDescent="0.25">
      <c r="A1001" s="63">
        <v>4</v>
      </c>
      <c r="B1001" s="10" t="s">
        <v>69</v>
      </c>
      <c r="C1001" s="6" t="s">
        <v>70</v>
      </c>
      <c r="D1001" s="6">
        <v>1</v>
      </c>
      <c r="E1001" s="8">
        <v>600</v>
      </c>
      <c r="F1001" s="8">
        <f>+E1001*D1001</f>
        <v>600</v>
      </c>
    </row>
    <row r="1002" spans="1:6" s="23" customFormat="1" ht="15" x14ac:dyDescent="0.25">
      <c r="A1002" s="63"/>
      <c r="B1002" s="33" t="s">
        <v>71</v>
      </c>
      <c r="C1002" s="25"/>
      <c r="D1002" s="26"/>
      <c r="E1002" s="27"/>
      <c r="F1002" s="27"/>
    </row>
    <row r="1003" spans="1:6" s="23" customFormat="1" ht="15" x14ac:dyDescent="0.25">
      <c r="A1003" s="63">
        <v>5</v>
      </c>
      <c r="B1003" s="10" t="s">
        <v>236</v>
      </c>
      <c r="C1003" s="6" t="s">
        <v>46</v>
      </c>
      <c r="D1003" s="6">
        <v>1</v>
      </c>
      <c r="E1003" s="8">
        <v>18000</v>
      </c>
      <c r="F1003" s="8">
        <f>+E1003*D1003</f>
        <v>18000</v>
      </c>
    </row>
    <row r="1004" spans="1:6" s="23" customFormat="1" ht="15" x14ac:dyDescent="0.25">
      <c r="A1004" s="63">
        <v>6</v>
      </c>
      <c r="B1004" s="10" t="s">
        <v>75</v>
      </c>
      <c r="C1004" s="6" t="s">
        <v>76</v>
      </c>
      <c r="D1004" s="6">
        <v>1</v>
      </c>
      <c r="E1004" s="8">
        <v>600</v>
      </c>
      <c r="F1004" s="8">
        <f>+E1004*D1004</f>
        <v>600</v>
      </c>
    </row>
    <row r="1005" spans="1:6" customFormat="1" ht="15" x14ac:dyDescent="0.25">
      <c r="A1005" s="63"/>
      <c r="B1005" s="10"/>
      <c r="C1005" s="6"/>
      <c r="D1005" s="6"/>
      <c r="E1005" s="8"/>
      <c r="F1005" s="12">
        <f>SUM(F998:F1004)</f>
        <v>186460</v>
      </c>
    </row>
    <row r="1006" spans="1:6" customFormat="1" ht="15" x14ac:dyDescent="0.25">
      <c r="A1006" s="56"/>
      <c r="B1006" s="4"/>
      <c r="C1006" s="2"/>
      <c r="D1006" s="2"/>
      <c r="E1006" s="3"/>
      <c r="F1006" s="13"/>
    </row>
    <row r="1007" spans="1:6" customFormat="1" ht="15" x14ac:dyDescent="0.25">
      <c r="A1007" s="56"/>
      <c r="B1007" s="4"/>
      <c r="C1007" s="2"/>
      <c r="D1007" s="2"/>
      <c r="E1007" s="3"/>
      <c r="F1007" s="13"/>
    </row>
    <row r="1008" spans="1:6" customFormat="1" ht="15" x14ac:dyDescent="0.25">
      <c r="A1008" s="56"/>
      <c r="B1008" s="4"/>
      <c r="C1008" s="2"/>
      <c r="D1008" s="2"/>
      <c r="E1008" s="3"/>
      <c r="F1008" s="13"/>
    </row>
    <row r="1010" spans="1:6" s="23" customFormat="1" ht="15" x14ac:dyDescent="0.25">
      <c r="A1010" s="30"/>
      <c r="B1010" s="202" t="s">
        <v>407</v>
      </c>
      <c r="C1010" s="202"/>
      <c r="D1010" s="202"/>
      <c r="E1010" s="202"/>
      <c r="F1010" s="202"/>
    </row>
    <row r="1011" spans="1:6" s="23" customFormat="1" ht="15" x14ac:dyDescent="0.25">
      <c r="A1011" s="37"/>
      <c r="B1011" s="38" t="s">
        <v>1</v>
      </c>
      <c r="C1011" s="38" t="s">
        <v>62</v>
      </c>
      <c r="D1011" s="38" t="s">
        <v>2</v>
      </c>
      <c r="E1011" s="39" t="s">
        <v>63</v>
      </c>
      <c r="F1011" s="39" t="s">
        <v>64</v>
      </c>
    </row>
    <row r="1012" spans="1:6" s="23" customFormat="1" ht="15" x14ac:dyDescent="0.25">
      <c r="A1012" s="37"/>
      <c r="B1012" s="34" t="s">
        <v>65</v>
      </c>
      <c r="C1012" s="19"/>
      <c r="D1012" s="41"/>
      <c r="E1012" s="42"/>
      <c r="F1012" s="42"/>
    </row>
    <row r="1013" spans="1:6" s="23" customFormat="1" ht="15" x14ac:dyDescent="0.25">
      <c r="A1013" s="63">
        <v>1</v>
      </c>
      <c r="B1013" s="10" t="s">
        <v>238</v>
      </c>
      <c r="C1013" s="6" t="s">
        <v>46</v>
      </c>
      <c r="D1013" s="6">
        <v>1</v>
      </c>
      <c r="E1013" s="99">
        <f>485000*1.16</f>
        <v>562600</v>
      </c>
      <c r="F1013" s="8">
        <f>+E1013*D1013</f>
        <v>562600</v>
      </c>
    </row>
    <row r="1014" spans="1:6" s="23" customFormat="1" ht="15" x14ac:dyDescent="0.25">
      <c r="A1014" s="63">
        <v>2</v>
      </c>
      <c r="B1014" s="10" t="s">
        <v>234</v>
      </c>
      <c r="C1014" s="6" t="s">
        <v>46</v>
      </c>
      <c r="D1014" s="6">
        <v>1</v>
      </c>
      <c r="E1014" s="8">
        <v>1500</v>
      </c>
      <c r="F1014" s="8">
        <f>+E1014*D1014</f>
        <v>1500</v>
      </c>
    </row>
    <row r="1015" spans="1:6" s="23" customFormat="1" ht="15" x14ac:dyDescent="0.25">
      <c r="A1015" s="63">
        <v>3</v>
      </c>
      <c r="B1015" s="10" t="s">
        <v>235</v>
      </c>
      <c r="C1015" s="59" t="s">
        <v>74</v>
      </c>
      <c r="D1015" s="59">
        <v>1.2</v>
      </c>
      <c r="E1015" s="8">
        <v>3400</v>
      </c>
      <c r="F1015" s="8">
        <f>+E1015*D1015</f>
        <v>4080</v>
      </c>
    </row>
    <row r="1016" spans="1:6" s="23" customFormat="1" ht="15" x14ac:dyDescent="0.25">
      <c r="A1016" s="63">
        <v>4</v>
      </c>
      <c r="B1016" s="10" t="s">
        <v>69</v>
      </c>
      <c r="C1016" s="6" t="s">
        <v>70</v>
      </c>
      <c r="D1016" s="6">
        <v>1</v>
      </c>
      <c r="E1016" s="8">
        <v>1800</v>
      </c>
      <c r="F1016" s="8">
        <f>+E1016*D1016</f>
        <v>1800</v>
      </c>
    </row>
    <row r="1017" spans="1:6" s="23" customFormat="1" ht="15" x14ac:dyDescent="0.25">
      <c r="A1017" s="63"/>
      <c r="B1017" s="33" t="s">
        <v>71</v>
      </c>
      <c r="C1017" s="25"/>
      <c r="D1017" s="26"/>
      <c r="E1017" s="27"/>
      <c r="F1017" s="27"/>
    </row>
    <row r="1018" spans="1:6" s="23" customFormat="1" ht="15" x14ac:dyDescent="0.25">
      <c r="A1018" s="63">
        <v>5</v>
      </c>
      <c r="B1018" s="10" t="s">
        <v>236</v>
      </c>
      <c r="C1018" s="6" t="s">
        <v>46</v>
      </c>
      <c r="D1018" s="6">
        <v>1</v>
      </c>
      <c r="E1018" s="8">
        <v>18000</v>
      </c>
      <c r="F1018" s="8">
        <f>+E1018*D1018</f>
        <v>18000</v>
      </c>
    </row>
    <row r="1019" spans="1:6" s="23" customFormat="1" ht="15" x14ac:dyDescent="0.25">
      <c r="A1019" s="63">
        <v>6</v>
      </c>
      <c r="B1019" s="10" t="s">
        <v>75</v>
      </c>
      <c r="C1019" s="6" t="s">
        <v>76</v>
      </c>
      <c r="D1019" s="6">
        <v>1</v>
      </c>
      <c r="E1019" s="8">
        <v>600</v>
      </c>
      <c r="F1019" s="8">
        <f>+E1019*D1019</f>
        <v>600</v>
      </c>
    </row>
    <row r="1020" spans="1:6" customFormat="1" ht="15" x14ac:dyDescent="0.25">
      <c r="A1020" s="28"/>
      <c r="B1020" s="10"/>
      <c r="C1020" s="6"/>
      <c r="D1020" s="6"/>
      <c r="E1020" s="8"/>
      <c r="F1020" s="12">
        <f>SUM(F1013:F1019)</f>
        <v>588580</v>
      </c>
    </row>
    <row r="1021" spans="1:6" ht="17.25" customHeight="1" x14ac:dyDescent="0.2"/>
    <row r="1022" spans="1:6" s="23" customFormat="1" ht="24" customHeight="1" x14ac:dyDescent="0.25">
      <c r="A1022" s="30"/>
      <c r="B1022" s="201" t="s">
        <v>230</v>
      </c>
      <c r="C1022" s="201"/>
      <c r="D1022" s="201"/>
      <c r="E1022" s="201"/>
      <c r="F1022" s="201"/>
    </row>
    <row r="1023" spans="1:6" s="23" customFormat="1" ht="15" x14ac:dyDescent="0.25">
      <c r="A1023" s="37"/>
      <c r="B1023" s="38" t="s">
        <v>1</v>
      </c>
      <c r="C1023" s="38" t="s">
        <v>62</v>
      </c>
      <c r="D1023" s="38" t="s">
        <v>2</v>
      </c>
      <c r="E1023" s="39" t="s">
        <v>63</v>
      </c>
      <c r="F1023" s="39" t="s">
        <v>64</v>
      </c>
    </row>
    <row r="1024" spans="1:6" s="23" customFormat="1" ht="15" x14ac:dyDescent="0.25">
      <c r="A1024" s="37"/>
      <c r="B1024" s="34" t="s">
        <v>65</v>
      </c>
      <c r="C1024" s="19"/>
      <c r="D1024" s="41"/>
      <c r="E1024" s="42"/>
      <c r="F1024" s="42"/>
    </row>
    <row r="1025" spans="1:6" s="23" customFormat="1" ht="15" x14ac:dyDescent="0.25">
      <c r="A1025" s="63">
        <v>1</v>
      </c>
      <c r="B1025" s="10" t="s">
        <v>737</v>
      </c>
      <c r="C1025" s="6" t="s">
        <v>46</v>
      </c>
      <c r="D1025" s="6">
        <v>1</v>
      </c>
      <c r="E1025" s="99">
        <f>205000*1.16</f>
        <v>237799.99999999997</v>
      </c>
      <c r="F1025" s="8">
        <f>+E1025*D1025</f>
        <v>237799.99999999997</v>
      </c>
    </row>
    <row r="1026" spans="1:6" s="23" customFormat="1" ht="15" x14ac:dyDescent="0.25">
      <c r="A1026" s="63">
        <v>2</v>
      </c>
      <c r="B1026" s="10" t="s">
        <v>234</v>
      </c>
      <c r="C1026" s="6" t="s">
        <v>46</v>
      </c>
      <c r="D1026" s="6">
        <v>1</v>
      </c>
      <c r="E1026" s="8">
        <v>1500</v>
      </c>
      <c r="F1026" s="8">
        <f>+E1026*D1026</f>
        <v>1500</v>
      </c>
    </row>
    <row r="1027" spans="1:6" s="23" customFormat="1" ht="15" x14ac:dyDescent="0.25">
      <c r="A1027" s="63">
        <v>3</v>
      </c>
      <c r="B1027" s="10" t="s">
        <v>235</v>
      </c>
      <c r="C1027" s="6" t="s">
        <v>74</v>
      </c>
      <c r="D1027" s="6">
        <v>1.2</v>
      </c>
      <c r="E1027" s="8">
        <v>3400</v>
      </c>
      <c r="F1027" s="8">
        <f>+E1027*D1027</f>
        <v>4080</v>
      </c>
    </row>
    <row r="1028" spans="1:6" s="23" customFormat="1" ht="15" x14ac:dyDescent="0.25">
      <c r="A1028" s="63">
        <v>4</v>
      </c>
      <c r="B1028" s="10" t="s">
        <v>69</v>
      </c>
      <c r="C1028" s="6" t="s">
        <v>70</v>
      </c>
      <c r="D1028" s="6">
        <v>1</v>
      </c>
      <c r="E1028" s="8">
        <v>1000</v>
      </c>
      <c r="F1028" s="8">
        <f>+E1028*D1028</f>
        <v>1000</v>
      </c>
    </row>
    <row r="1029" spans="1:6" s="23" customFormat="1" ht="15" x14ac:dyDescent="0.25">
      <c r="A1029" s="63"/>
      <c r="B1029" s="33" t="s">
        <v>71</v>
      </c>
      <c r="C1029" s="25"/>
      <c r="D1029" s="26"/>
      <c r="E1029" s="27"/>
      <c r="F1029" s="27"/>
    </row>
    <row r="1030" spans="1:6" s="23" customFormat="1" ht="15" x14ac:dyDescent="0.25">
      <c r="A1030" s="63">
        <v>5</v>
      </c>
      <c r="B1030" s="10" t="s">
        <v>236</v>
      </c>
      <c r="C1030" s="6" t="s">
        <v>46</v>
      </c>
      <c r="D1030" s="6">
        <v>1</v>
      </c>
      <c r="E1030" s="8">
        <v>22000</v>
      </c>
      <c r="F1030" s="8">
        <f>+E1030*D1030</f>
        <v>22000</v>
      </c>
    </row>
    <row r="1031" spans="1:6" s="23" customFormat="1" ht="15" x14ac:dyDescent="0.25">
      <c r="A1031" s="63">
        <v>6</v>
      </c>
      <c r="B1031" s="10" t="s">
        <v>75</v>
      </c>
      <c r="C1031" s="6" t="s">
        <v>76</v>
      </c>
      <c r="D1031" s="6">
        <v>1</v>
      </c>
      <c r="E1031" s="8">
        <v>600</v>
      </c>
      <c r="F1031" s="8">
        <f>+E1031*D1031</f>
        <v>600</v>
      </c>
    </row>
    <row r="1032" spans="1:6" customFormat="1" ht="15" x14ac:dyDescent="0.25">
      <c r="A1032" s="28"/>
      <c r="B1032" s="10"/>
      <c r="C1032" s="6"/>
      <c r="D1032" s="6"/>
      <c r="E1032" s="8"/>
      <c r="F1032" s="12">
        <f>SUM(F1025:F1031)</f>
        <v>266980</v>
      </c>
    </row>
    <row r="1035" spans="1:6" s="23" customFormat="1" ht="15" x14ac:dyDescent="0.25">
      <c r="A1035" s="30"/>
      <c r="B1035" s="202" t="s">
        <v>239</v>
      </c>
      <c r="C1035" s="202"/>
      <c r="D1035" s="202"/>
      <c r="E1035" s="202"/>
      <c r="F1035" s="202"/>
    </row>
    <row r="1036" spans="1:6" s="23" customFormat="1" ht="15" x14ac:dyDescent="0.25">
      <c r="A1036" s="37"/>
      <c r="B1036" s="38" t="s">
        <v>1</v>
      </c>
      <c r="C1036" s="38" t="s">
        <v>62</v>
      </c>
      <c r="D1036" s="38" t="s">
        <v>2</v>
      </c>
      <c r="E1036" s="39" t="s">
        <v>63</v>
      </c>
      <c r="F1036" s="39" t="s">
        <v>64</v>
      </c>
    </row>
    <row r="1037" spans="1:6" s="23" customFormat="1" ht="15" x14ac:dyDescent="0.25">
      <c r="A1037" s="37"/>
      <c r="B1037" s="34" t="s">
        <v>65</v>
      </c>
      <c r="C1037" s="19"/>
      <c r="D1037" s="41"/>
      <c r="E1037" s="42"/>
      <c r="F1037" s="42"/>
    </row>
    <row r="1038" spans="1:6" s="23" customFormat="1" ht="15" x14ac:dyDescent="0.25">
      <c r="A1038" s="63">
        <v>1</v>
      </c>
      <c r="B1038" s="10" t="s">
        <v>240</v>
      </c>
      <c r="C1038" s="6" t="s">
        <v>46</v>
      </c>
      <c r="D1038" s="6">
        <v>1</v>
      </c>
      <c r="E1038" s="99">
        <f>80000*1.16</f>
        <v>92800</v>
      </c>
      <c r="F1038" s="8">
        <f>+E1038*D1038</f>
        <v>92800</v>
      </c>
    </row>
    <row r="1039" spans="1:6" s="23" customFormat="1" ht="15" x14ac:dyDescent="0.25">
      <c r="A1039" s="63">
        <v>2</v>
      </c>
      <c r="B1039" s="10" t="s">
        <v>234</v>
      </c>
      <c r="C1039" s="6" t="s">
        <v>46</v>
      </c>
      <c r="D1039" s="6">
        <v>1</v>
      </c>
      <c r="E1039" s="8">
        <v>1500</v>
      </c>
      <c r="F1039" s="8">
        <f>+E1039*D1039</f>
        <v>1500</v>
      </c>
    </row>
    <row r="1040" spans="1:6" s="23" customFormat="1" ht="15" x14ac:dyDescent="0.25">
      <c r="A1040" s="63">
        <v>3</v>
      </c>
      <c r="B1040" s="10" t="s">
        <v>69</v>
      </c>
      <c r="C1040" s="6" t="s">
        <v>70</v>
      </c>
      <c r="D1040" s="6">
        <v>1</v>
      </c>
      <c r="E1040" s="8">
        <v>1800</v>
      </c>
      <c r="F1040" s="8">
        <f>+E1040*D1040</f>
        <v>1800</v>
      </c>
    </row>
    <row r="1041" spans="1:6" s="23" customFormat="1" ht="15" x14ac:dyDescent="0.25">
      <c r="A1041" s="63"/>
      <c r="B1041" s="33" t="s">
        <v>71</v>
      </c>
      <c r="C1041" s="25"/>
      <c r="D1041" s="26"/>
      <c r="E1041" s="27"/>
      <c r="F1041" s="27"/>
    </row>
    <row r="1042" spans="1:6" s="23" customFormat="1" ht="15" x14ac:dyDescent="0.25">
      <c r="A1042" s="63">
        <v>4</v>
      </c>
      <c r="B1042" s="10" t="s">
        <v>236</v>
      </c>
      <c r="C1042" s="6" t="s">
        <v>46</v>
      </c>
      <c r="D1042" s="6">
        <v>1</v>
      </c>
      <c r="E1042" s="8">
        <v>18000</v>
      </c>
      <c r="F1042" s="8">
        <f>+E1042*D1042</f>
        <v>18000</v>
      </c>
    </row>
    <row r="1043" spans="1:6" s="23" customFormat="1" ht="15" x14ac:dyDescent="0.25">
      <c r="A1043" s="63">
        <v>5</v>
      </c>
      <c r="B1043" s="10" t="s">
        <v>75</v>
      </c>
      <c r="C1043" s="6" t="s">
        <v>76</v>
      </c>
      <c r="D1043" s="6">
        <v>1</v>
      </c>
      <c r="E1043" s="8">
        <v>600</v>
      </c>
      <c r="F1043" s="8">
        <f>+E1043*D1043</f>
        <v>600</v>
      </c>
    </row>
    <row r="1044" spans="1:6" customFormat="1" ht="15" x14ac:dyDescent="0.25">
      <c r="A1044" s="28"/>
      <c r="B1044" s="10"/>
      <c r="C1044" s="6"/>
      <c r="D1044" s="6"/>
      <c r="E1044" s="8"/>
      <c r="F1044" s="12">
        <f>SUM(F1038:F1043)</f>
        <v>114700</v>
      </c>
    </row>
    <row r="1046" spans="1:6" s="23" customFormat="1" ht="15" x14ac:dyDescent="0.25">
      <c r="A1046" s="30"/>
      <c r="B1046" s="202" t="s">
        <v>231</v>
      </c>
      <c r="C1046" s="202"/>
      <c r="D1046" s="202"/>
      <c r="E1046" s="202"/>
      <c r="F1046" s="202"/>
    </row>
    <row r="1047" spans="1:6" s="23" customFormat="1" ht="15" x14ac:dyDescent="0.25">
      <c r="A1047" s="37"/>
      <c r="B1047" s="38" t="s">
        <v>1</v>
      </c>
      <c r="C1047" s="38" t="s">
        <v>62</v>
      </c>
      <c r="D1047" s="38" t="s">
        <v>2</v>
      </c>
      <c r="E1047" s="39" t="s">
        <v>63</v>
      </c>
      <c r="F1047" s="39" t="s">
        <v>64</v>
      </c>
    </row>
    <row r="1048" spans="1:6" s="23" customFormat="1" ht="15" x14ac:dyDescent="0.25">
      <c r="A1048" s="37"/>
      <c r="B1048" s="34" t="s">
        <v>65</v>
      </c>
      <c r="C1048" s="19"/>
      <c r="D1048" s="41"/>
      <c r="E1048" s="42"/>
      <c r="F1048" s="42"/>
    </row>
    <row r="1049" spans="1:6" s="23" customFormat="1" ht="15" x14ac:dyDescent="0.25">
      <c r="A1049" s="63">
        <v>1</v>
      </c>
      <c r="B1049" s="10" t="s">
        <v>241</v>
      </c>
      <c r="C1049" s="6" t="s">
        <v>46</v>
      </c>
      <c r="D1049" s="6">
        <v>1</v>
      </c>
      <c r="E1049" s="99">
        <f>85000*1.16</f>
        <v>98600</v>
      </c>
      <c r="F1049" s="8">
        <f>+E1049*D1049</f>
        <v>98600</v>
      </c>
    </row>
    <row r="1050" spans="1:6" s="23" customFormat="1" ht="15" x14ac:dyDescent="0.25">
      <c r="A1050" s="63">
        <v>2</v>
      </c>
      <c r="B1050" s="10" t="s">
        <v>234</v>
      </c>
      <c r="C1050" s="6" t="s">
        <v>46</v>
      </c>
      <c r="D1050" s="6">
        <v>1</v>
      </c>
      <c r="E1050" s="8">
        <v>1500</v>
      </c>
      <c r="F1050" s="8">
        <f>+E1050*D1050</f>
        <v>1500</v>
      </c>
    </row>
    <row r="1051" spans="1:6" s="23" customFormat="1" ht="15" x14ac:dyDescent="0.25">
      <c r="A1051" s="63">
        <v>3</v>
      </c>
      <c r="B1051" s="10" t="s">
        <v>69</v>
      </c>
      <c r="C1051" s="6" t="s">
        <v>70</v>
      </c>
      <c r="D1051" s="6">
        <v>1</v>
      </c>
      <c r="E1051" s="8">
        <v>1800</v>
      </c>
      <c r="F1051" s="8">
        <f>+E1051*D1051</f>
        <v>1800</v>
      </c>
    </row>
    <row r="1052" spans="1:6" s="23" customFormat="1" ht="15" x14ac:dyDescent="0.25">
      <c r="A1052" s="63"/>
      <c r="B1052" s="33" t="s">
        <v>71</v>
      </c>
      <c r="C1052" s="25"/>
      <c r="D1052" s="26"/>
      <c r="E1052" s="27"/>
      <c r="F1052" s="27"/>
    </row>
    <row r="1053" spans="1:6" s="23" customFormat="1" ht="15" x14ac:dyDescent="0.25">
      <c r="A1053" s="63">
        <v>4</v>
      </c>
      <c r="B1053" s="10" t="s">
        <v>236</v>
      </c>
      <c r="C1053" s="6" t="s">
        <v>46</v>
      </c>
      <c r="D1053" s="6">
        <v>1</v>
      </c>
      <c r="E1053" s="8">
        <v>18000</v>
      </c>
      <c r="F1053" s="8">
        <f>+E1053*D1053</f>
        <v>18000</v>
      </c>
    </row>
    <row r="1054" spans="1:6" s="23" customFormat="1" ht="15" x14ac:dyDescent="0.25">
      <c r="A1054" s="63">
        <v>5</v>
      </c>
      <c r="B1054" s="10" t="s">
        <v>75</v>
      </c>
      <c r="C1054" s="6" t="s">
        <v>76</v>
      </c>
      <c r="D1054" s="6">
        <v>1</v>
      </c>
      <c r="E1054" s="8">
        <v>600</v>
      </c>
      <c r="F1054" s="8">
        <f>+E1054*D1054</f>
        <v>600</v>
      </c>
    </row>
    <row r="1055" spans="1:6" customFormat="1" ht="15" x14ac:dyDescent="0.25">
      <c r="A1055" s="28"/>
      <c r="B1055" s="10"/>
      <c r="C1055" s="6"/>
      <c r="D1055" s="6"/>
      <c r="E1055" s="8"/>
      <c r="F1055" s="12">
        <f>SUM(F1049:F1054)</f>
        <v>120500</v>
      </c>
    </row>
    <row r="1056" spans="1:6" customFormat="1" ht="15" x14ac:dyDescent="0.25">
      <c r="A1056" s="56"/>
      <c r="B1056" s="4"/>
      <c r="C1056" s="2"/>
      <c r="D1056" s="2"/>
      <c r="E1056" s="3"/>
      <c r="F1056" s="13"/>
    </row>
    <row r="1058" spans="1:6" s="23" customFormat="1" ht="15" x14ac:dyDescent="0.25">
      <c r="A1058" s="30"/>
      <c r="B1058" s="202" t="s">
        <v>243</v>
      </c>
      <c r="C1058" s="202"/>
      <c r="D1058" s="202"/>
      <c r="E1058" s="202"/>
      <c r="F1058" s="202"/>
    </row>
    <row r="1059" spans="1:6" s="23" customFormat="1" ht="15" x14ac:dyDescent="0.25">
      <c r="A1059" s="37"/>
      <c r="B1059" s="38" t="s">
        <v>1</v>
      </c>
      <c r="C1059" s="38" t="s">
        <v>62</v>
      </c>
      <c r="D1059" s="38" t="s">
        <v>2</v>
      </c>
      <c r="E1059" s="39" t="s">
        <v>63</v>
      </c>
      <c r="F1059" s="39" t="s">
        <v>64</v>
      </c>
    </row>
    <row r="1060" spans="1:6" s="23" customFormat="1" ht="15" x14ac:dyDescent="0.25">
      <c r="A1060" s="37"/>
      <c r="B1060" s="34" t="s">
        <v>65</v>
      </c>
      <c r="C1060" s="19"/>
      <c r="D1060" s="41"/>
      <c r="E1060" s="42"/>
      <c r="F1060" s="42"/>
    </row>
    <row r="1061" spans="1:6" s="23" customFormat="1" ht="15" x14ac:dyDescent="0.25">
      <c r="A1061" s="63">
        <v>1</v>
      </c>
      <c r="B1061" s="10" t="s">
        <v>244</v>
      </c>
      <c r="C1061" s="6" t="s">
        <v>46</v>
      </c>
      <c r="D1061" s="6">
        <v>1</v>
      </c>
      <c r="E1061" s="8">
        <f>95000*1.16</f>
        <v>110199.99999999999</v>
      </c>
      <c r="F1061" s="8">
        <f>+E1061*D1061</f>
        <v>110199.99999999999</v>
      </c>
    </row>
    <row r="1062" spans="1:6" s="23" customFormat="1" ht="15" x14ac:dyDescent="0.25">
      <c r="A1062" s="63">
        <v>2</v>
      </c>
      <c r="B1062" s="10" t="s">
        <v>235</v>
      </c>
      <c r="C1062" s="6" t="s">
        <v>74</v>
      </c>
      <c r="D1062" s="6">
        <v>2.5</v>
      </c>
      <c r="E1062" s="8">
        <v>3400</v>
      </c>
      <c r="F1062" s="8">
        <f>+E1062*D1062</f>
        <v>8500</v>
      </c>
    </row>
    <row r="1063" spans="1:6" s="23" customFormat="1" ht="15" x14ac:dyDescent="0.25">
      <c r="A1063" s="63">
        <v>3</v>
      </c>
      <c r="B1063" s="10" t="s">
        <v>234</v>
      </c>
      <c r="C1063" s="6" t="s">
        <v>46</v>
      </c>
      <c r="D1063" s="6">
        <v>1</v>
      </c>
      <c r="E1063" s="8">
        <v>1500</v>
      </c>
      <c r="F1063" s="8">
        <f>+E1063*D1063</f>
        <v>1500</v>
      </c>
    </row>
    <row r="1064" spans="1:6" s="23" customFormat="1" ht="15" x14ac:dyDescent="0.25">
      <c r="A1064" s="63">
        <v>4</v>
      </c>
      <c r="B1064" s="10" t="s">
        <v>69</v>
      </c>
      <c r="C1064" s="6" t="s">
        <v>70</v>
      </c>
      <c r="D1064" s="6">
        <v>1</v>
      </c>
      <c r="E1064" s="8">
        <v>1800</v>
      </c>
      <c r="F1064" s="8">
        <f>+E1064*D1064</f>
        <v>1800</v>
      </c>
    </row>
    <row r="1065" spans="1:6" s="23" customFormat="1" ht="15" x14ac:dyDescent="0.25">
      <c r="A1065" s="63"/>
      <c r="B1065" s="33" t="s">
        <v>71</v>
      </c>
      <c r="C1065" s="25"/>
      <c r="D1065" s="26"/>
      <c r="E1065" s="27"/>
      <c r="F1065" s="27"/>
    </row>
    <row r="1066" spans="1:6" s="23" customFormat="1" ht="15" x14ac:dyDescent="0.25">
      <c r="A1066" s="63">
        <v>5</v>
      </c>
      <c r="B1066" s="10" t="s">
        <v>236</v>
      </c>
      <c r="C1066" s="6" t="s">
        <v>46</v>
      </c>
      <c r="D1066" s="6">
        <v>1</v>
      </c>
      <c r="E1066" s="8">
        <v>30000</v>
      </c>
      <c r="F1066" s="8">
        <f>+E1066*D1066</f>
        <v>30000</v>
      </c>
    </row>
    <row r="1067" spans="1:6" s="23" customFormat="1" ht="15" x14ac:dyDescent="0.25">
      <c r="A1067" s="63">
        <v>6</v>
      </c>
      <c r="B1067" s="10" t="s">
        <v>75</v>
      </c>
      <c r="C1067" s="6" t="s">
        <v>76</v>
      </c>
      <c r="D1067" s="6">
        <v>1</v>
      </c>
      <c r="E1067" s="8">
        <v>600</v>
      </c>
      <c r="F1067" s="8">
        <f>+E1067*D1067</f>
        <v>600</v>
      </c>
    </row>
    <row r="1068" spans="1:6" customFormat="1" ht="15" x14ac:dyDescent="0.25">
      <c r="A1068" s="28"/>
      <c r="B1068" s="10"/>
      <c r="C1068" s="6"/>
      <c r="D1068" s="6"/>
      <c r="E1068" s="8"/>
      <c r="F1068" s="12">
        <f>SUM(F1061:F1067)</f>
        <v>152600</v>
      </c>
    </row>
    <row r="1070" spans="1:6" s="23" customFormat="1" ht="15" x14ac:dyDescent="0.25">
      <c r="A1070" s="30"/>
      <c r="B1070" s="202" t="s">
        <v>361</v>
      </c>
      <c r="C1070" s="202"/>
      <c r="D1070" s="202"/>
      <c r="E1070" s="202"/>
      <c r="F1070" s="202"/>
    </row>
    <row r="1071" spans="1:6" s="23" customFormat="1" ht="15" x14ac:dyDescent="0.25">
      <c r="A1071" s="37"/>
      <c r="B1071" s="38" t="s">
        <v>1</v>
      </c>
      <c r="C1071" s="38" t="s">
        <v>62</v>
      </c>
      <c r="D1071" s="38" t="s">
        <v>2</v>
      </c>
      <c r="E1071" s="39" t="s">
        <v>63</v>
      </c>
      <c r="F1071" s="39" t="s">
        <v>64</v>
      </c>
    </row>
    <row r="1072" spans="1:6" s="23" customFormat="1" ht="15" x14ac:dyDescent="0.25">
      <c r="A1072" s="37"/>
      <c r="B1072" s="34" t="s">
        <v>65</v>
      </c>
      <c r="C1072" s="19"/>
      <c r="D1072" s="61"/>
      <c r="E1072" s="42"/>
      <c r="F1072" s="42"/>
    </row>
    <row r="1073" spans="1:6" x14ac:dyDescent="0.2">
      <c r="A1073" s="57">
        <v>1</v>
      </c>
      <c r="B1073" s="9" t="s">
        <v>351</v>
      </c>
      <c r="C1073" s="15" t="s">
        <v>20</v>
      </c>
      <c r="D1073" s="15">
        <v>3</v>
      </c>
      <c r="E1073" s="109">
        <v>3600</v>
      </c>
      <c r="F1073" s="8">
        <f>+E1073*D1073</f>
        <v>10800</v>
      </c>
    </row>
    <row r="1074" spans="1:6" x14ac:dyDescent="0.2">
      <c r="A1074" s="57">
        <v>2</v>
      </c>
      <c r="B1074" s="65" t="s">
        <v>350</v>
      </c>
      <c r="C1074" s="60" t="s">
        <v>20</v>
      </c>
      <c r="D1074" s="60">
        <v>1</v>
      </c>
      <c r="E1074" s="108">
        <f>+E733</f>
        <v>2050</v>
      </c>
      <c r="F1074" s="8">
        <f t="shared" ref="F1074:F1085" si="39">+E1074*D1074</f>
        <v>2050</v>
      </c>
    </row>
    <row r="1075" spans="1:6" x14ac:dyDescent="0.2">
      <c r="A1075" s="57">
        <v>3</v>
      </c>
      <c r="B1075" s="17" t="s">
        <v>352</v>
      </c>
      <c r="C1075" s="60" t="s">
        <v>46</v>
      </c>
      <c r="D1075" s="60">
        <v>0.2</v>
      </c>
      <c r="E1075" s="108">
        <v>20100</v>
      </c>
      <c r="F1075" s="8">
        <f t="shared" si="39"/>
        <v>4020</v>
      </c>
    </row>
    <row r="1076" spans="1:6" x14ac:dyDescent="0.2">
      <c r="A1076" s="57">
        <v>4</v>
      </c>
      <c r="B1076" s="17" t="s">
        <v>353</v>
      </c>
      <c r="C1076" s="60" t="s">
        <v>46</v>
      </c>
      <c r="D1076" s="60">
        <v>0.08</v>
      </c>
      <c r="E1076" s="108">
        <v>1400</v>
      </c>
      <c r="F1076" s="8">
        <f t="shared" si="39"/>
        <v>112</v>
      </c>
    </row>
    <row r="1077" spans="1:6" x14ac:dyDescent="0.2">
      <c r="A1077" s="57">
        <v>5</v>
      </c>
      <c r="B1077" s="17" t="s">
        <v>354</v>
      </c>
      <c r="C1077" s="60" t="s">
        <v>46</v>
      </c>
      <c r="D1077" s="60">
        <v>0.08</v>
      </c>
      <c r="E1077" s="108">
        <v>1300</v>
      </c>
      <c r="F1077" s="8">
        <f t="shared" si="39"/>
        <v>104</v>
      </c>
    </row>
    <row r="1078" spans="1:6" x14ac:dyDescent="0.2">
      <c r="A1078" s="57">
        <v>6</v>
      </c>
      <c r="B1078" s="17" t="s">
        <v>355</v>
      </c>
      <c r="C1078" s="60" t="s">
        <v>46</v>
      </c>
      <c r="D1078" s="60">
        <v>0.1</v>
      </c>
      <c r="E1078" s="108">
        <v>38000</v>
      </c>
      <c r="F1078" s="8">
        <f t="shared" si="39"/>
        <v>3800</v>
      </c>
    </row>
    <row r="1079" spans="1:6" x14ac:dyDescent="0.2">
      <c r="A1079" s="57">
        <v>7</v>
      </c>
      <c r="B1079" s="17" t="s">
        <v>356</v>
      </c>
      <c r="C1079" s="60" t="s">
        <v>46</v>
      </c>
      <c r="D1079" s="60">
        <v>0.08</v>
      </c>
      <c r="E1079" s="108">
        <v>2300</v>
      </c>
      <c r="F1079" s="8">
        <f t="shared" si="39"/>
        <v>184</v>
      </c>
    </row>
    <row r="1080" spans="1:6" x14ac:dyDescent="0.2">
      <c r="A1080" s="57">
        <v>8</v>
      </c>
      <c r="B1080" s="17" t="s">
        <v>354</v>
      </c>
      <c r="C1080" s="60" t="s">
        <v>46</v>
      </c>
      <c r="D1080" s="60">
        <v>0.08</v>
      </c>
      <c r="E1080" s="108">
        <v>2300</v>
      </c>
      <c r="F1080" s="8">
        <f t="shared" si="39"/>
        <v>184</v>
      </c>
    </row>
    <row r="1081" spans="1:6" x14ac:dyDescent="0.2">
      <c r="A1081" s="57">
        <v>9</v>
      </c>
      <c r="B1081" s="17" t="s">
        <v>357</v>
      </c>
      <c r="C1081" s="60" t="s">
        <v>46</v>
      </c>
      <c r="D1081" s="60">
        <v>1</v>
      </c>
      <c r="E1081" s="108">
        <v>1000</v>
      </c>
      <c r="F1081" s="8">
        <f t="shared" si="39"/>
        <v>1000</v>
      </c>
    </row>
    <row r="1082" spans="1:6" ht="12" x14ac:dyDescent="0.2">
      <c r="A1082" s="57"/>
      <c r="B1082" s="33" t="s">
        <v>71</v>
      </c>
      <c r="C1082" s="60"/>
      <c r="D1082" s="60"/>
      <c r="E1082" s="17"/>
      <c r="F1082" s="8"/>
    </row>
    <row r="1083" spans="1:6" x14ac:dyDescent="0.2">
      <c r="A1083" s="57">
        <v>10</v>
      </c>
      <c r="B1083" s="10" t="s">
        <v>358</v>
      </c>
      <c r="C1083" s="60" t="s">
        <v>74</v>
      </c>
      <c r="D1083" s="68">
        <v>0.7</v>
      </c>
      <c r="E1083" s="17">
        <v>8200</v>
      </c>
      <c r="F1083" s="8">
        <f t="shared" si="39"/>
        <v>5740</v>
      </c>
    </row>
    <row r="1084" spans="1:6" x14ac:dyDescent="0.2">
      <c r="A1084" s="57">
        <v>11</v>
      </c>
      <c r="B1084" s="10" t="s">
        <v>359</v>
      </c>
      <c r="C1084" s="60" t="s">
        <v>74</v>
      </c>
      <c r="D1084" s="68">
        <v>0.3</v>
      </c>
      <c r="E1084" s="17">
        <v>9800</v>
      </c>
      <c r="F1084" s="8">
        <f t="shared" si="39"/>
        <v>2940</v>
      </c>
    </row>
    <row r="1085" spans="1:6" x14ac:dyDescent="0.2">
      <c r="A1085" s="57">
        <v>12</v>
      </c>
      <c r="B1085" s="10" t="s">
        <v>360</v>
      </c>
      <c r="C1085" s="60" t="s">
        <v>46</v>
      </c>
      <c r="D1085" s="60">
        <v>1</v>
      </c>
      <c r="E1085" s="17">
        <v>2000</v>
      </c>
      <c r="F1085" s="8">
        <f t="shared" si="39"/>
        <v>2000</v>
      </c>
    </row>
    <row r="1086" spans="1:6" x14ac:dyDescent="0.2">
      <c r="A1086" s="17"/>
      <c r="B1086" s="17"/>
      <c r="C1086" s="60"/>
      <c r="D1086" s="60"/>
      <c r="E1086" s="17"/>
      <c r="F1086" s="12">
        <f>SUM(F1073:F1085)</f>
        <v>32934</v>
      </c>
    </row>
    <row r="1087" spans="1:6" x14ac:dyDescent="0.2">
      <c r="C1087" s="58"/>
      <c r="D1087" s="58"/>
    </row>
    <row r="1088" spans="1:6" s="23" customFormat="1" ht="15" x14ac:dyDescent="0.25">
      <c r="A1088" s="30"/>
      <c r="B1088" s="202" t="s">
        <v>362</v>
      </c>
      <c r="C1088" s="202"/>
      <c r="D1088" s="202"/>
      <c r="E1088" s="202"/>
      <c r="F1088" s="202"/>
    </row>
    <row r="1089" spans="1:6" s="23" customFormat="1" ht="15" x14ac:dyDescent="0.25">
      <c r="A1089" s="37"/>
      <c r="B1089" s="38" t="s">
        <v>1</v>
      </c>
      <c r="C1089" s="38" t="s">
        <v>62</v>
      </c>
      <c r="D1089" s="38" t="s">
        <v>2</v>
      </c>
      <c r="E1089" s="39" t="s">
        <v>63</v>
      </c>
      <c r="F1089" s="39" t="s">
        <v>64</v>
      </c>
    </row>
    <row r="1090" spans="1:6" s="23" customFormat="1" ht="15" x14ac:dyDescent="0.25">
      <c r="A1090" s="37"/>
      <c r="B1090" s="34" t="s">
        <v>65</v>
      </c>
      <c r="C1090" s="19"/>
      <c r="D1090" s="61"/>
      <c r="E1090" s="42"/>
      <c r="F1090" s="42"/>
    </row>
    <row r="1091" spans="1:6" x14ac:dyDescent="0.2">
      <c r="A1091" s="92">
        <v>1</v>
      </c>
      <c r="B1091" s="9" t="s">
        <v>363</v>
      </c>
      <c r="C1091" s="15" t="s">
        <v>20</v>
      </c>
      <c r="D1091" s="15">
        <v>1</v>
      </c>
      <c r="E1091" s="66">
        <f>+E824</f>
        <v>1300</v>
      </c>
      <c r="F1091" s="8">
        <f>+E1091*D1091</f>
        <v>1300</v>
      </c>
    </row>
    <row r="1092" spans="1:6" x14ac:dyDescent="0.2">
      <c r="A1092" s="57">
        <v>2</v>
      </c>
      <c r="B1092" s="65" t="s">
        <v>350</v>
      </c>
      <c r="C1092" s="60" t="s">
        <v>20</v>
      </c>
      <c r="D1092" s="60">
        <v>2</v>
      </c>
      <c r="E1092" s="108">
        <v>2050</v>
      </c>
      <c r="F1092" s="8">
        <f t="shared" ref="F1092:F1099" si="40">+E1092*D1092</f>
        <v>4100</v>
      </c>
    </row>
    <row r="1093" spans="1:6" x14ac:dyDescent="0.2">
      <c r="A1093" s="57">
        <v>3</v>
      </c>
      <c r="B1093" s="17" t="s">
        <v>364</v>
      </c>
      <c r="C1093" s="60" t="s">
        <v>46</v>
      </c>
      <c r="D1093" s="60">
        <v>0.2</v>
      </c>
      <c r="E1093" s="67">
        <f>4700*1.16</f>
        <v>5452</v>
      </c>
      <c r="F1093" s="8">
        <f t="shared" si="40"/>
        <v>1090.4000000000001</v>
      </c>
    </row>
    <row r="1094" spans="1:6" x14ac:dyDescent="0.2">
      <c r="A1094" s="92">
        <v>4</v>
      </c>
      <c r="B1094" s="17" t="s">
        <v>365</v>
      </c>
      <c r="C1094" s="60" t="s">
        <v>46</v>
      </c>
      <c r="D1094" s="60">
        <v>0.08</v>
      </c>
      <c r="E1094" s="67">
        <f>650*1.16</f>
        <v>754</v>
      </c>
      <c r="F1094" s="8">
        <f t="shared" si="40"/>
        <v>60.32</v>
      </c>
    </row>
    <row r="1095" spans="1:6" x14ac:dyDescent="0.2">
      <c r="A1095" s="57">
        <v>5</v>
      </c>
      <c r="B1095" s="17" t="s">
        <v>366</v>
      </c>
      <c r="C1095" s="60" t="s">
        <v>46</v>
      </c>
      <c r="D1095" s="60">
        <v>0.08</v>
      </c>
      <c r="E1095" s="67">
        <f>670*1.16</f>
        <v>777.19999999999993</v>
      </c>
      <c r="F1095" s="8">
        <f t="shared" si="40"/>
        <v>62.175999999999995</v>
      </c>
    </row>
    <row r="1096" spans="1:6" x14ac:dyDescent="0.2">
      <c r="A1096" s="57">
        <v>6</v>
      </c>
      <c r="B1096" s="17" t="s">
        <v>367</v>
      </c>
      <c r="C1096" s="60" t="s">
        <v>46</v>
      </c>
      <c r="D1096" s="60">
        <v>0.1</v>
      </c>
      <c r="E1096" s="67">
        <f>13200*1.16</f>
        <v>15311.999999999998</v>
      </c>
      <c r="F1096" s="8">
        <f t="shared" si="40"/>
        <v>1531.1999999999998</v>
      </c>
    </row>
    <row r="1097" spans="1:6" x14ac:dyDescent="0.2">
      <c r="A1097" s="92">
        <v>7</v>
      </c>
      <c r="B1097" s="17" t="s">
        <v>368</v>
      </c>
      <c r="C1097" s="60" t="s">
        <v>46</v>
      </c>
      <c r="D1097" s="60">
        <v>0.08</v>
      </c>
      <c r="E1097" s="67">
        <v>1800</v>
      </c>
      <c r="F1097" s="8">
        <f t="shared" si="40"/>
        <v>144</v>
      </c>
    </row>
    <row r="1098" spans="1:6" x14ac:dyDescent="0.2">
      <c r="A1098" s="57">
        <v>8</v>
      </c>
      <c r="B1098" s="17" t="s">
        <v>366</v>
      </c>
      <c r="C1098" s="60" t="s">
        <v>46</v>
      </c>
      <c r="D1098" s="60">
        <v>0.08</v>
      </c>
      <c r="E1098" s="67">
        <v>2500</v>
      </c>
      <c r="F1098" s="8">
        <f t="shared" si="40"/>
        <v>200</v>
      </c>
    </row>
    <row r="1099" spans="1:6" x14ac:dyDescent="0.2">
      <c r="A1099" s="57">
        <v>9</v>
      </c>
      <c r="B1099" s="17" t="s">
        <v>357</v>
      </c>
      <c r="C1099" s="60" t="s">
        <v>46</v>
      </c>
      <c r="D1099" s="60">
        <v>1</v>
      </c>
      <c r="E1099" s="67">
        <v>600</v>
      </c>
      <c r="F1099" s="8">
        <f t="shared" si="40"/>
        <v>600</v>
      </c>
    </row>
    <row r="1100" spans="1:6" ht="12" x14ac:dyDescent="0.2">
      <c r="A1100" s="17"/>
      <c r="B1100" s="33" t="s">
        <v>71</v>
      </c>
      <c r="C1100" s="60"/>
      <c r="D1100" s="60"/>
      <c r="E1100" s="17"/>
      <c r="F1100" s="8"/>
    </row>
    <row r="1101" spans="1:6" x14ac:dyDescent="0.2">
      <c r="A1101" s="57">
        <v>10</v>
      </c>
      <c r="B1101" s="10" t="s">
        <v>358</v>
      </c>
      <c r="C1101" s="60" t="s">
        <v>74</v>
      </c>
      <c r="D1101" s="68">
        <v>0.7</v>
      </c>
      <c r="E1101" s="17">
        <v>5800</v>
      </c>
      <c r="F1101" s="8">
        <f>+E1101*D1101</f>
        <v>4059.9999999999995</v>
      </c>
    </row>
    <row r="1102" spans="1:6" x14ac:dyDescent="0.2">
      <c r="A1102" s="57">
        <v>11</v>
      </c>
      <c r="B1102" s="10" t="s">
        <v>359</v>
      </c>
      <c r="C1102" s="60" t="s">
        <v>74</v>
      </c>
      <c r="D1102" s="68">
        <v>0.3</v>
      </c>
      <c r="E1102" s="17">
        <v>7100</v>
      </c>
      <c r="F1102" s="8">
        <f>+E1102*D1102</f>
        <v>2130</v>
      </c>
    </row>
    <row r="1103" spans="1:6" x14ac:dyDescent="0.2">
      <c r="A1103" s="57">
        <v>12</v>
      </c>
      <c r="B1103" s="10" t="s">
        <v>360</v>
      </c>
      <c r="C1103" s="60" t="s">
        <v>46</v>
      </c>
      <c r="D1103" s="60">
        <v>1</v>
      </c>
      <c r="E1103" s="17">
        <v>1200</v>
      </c>
      <c r="F1103" s="8">
        <f>+E1103*D1103</f>
        <v>1200</v>
      </c>
    </row>
    <row r="1104" spans="1:6" x14ac:dyDescent="0.2">
      <c r="A1104" s="17"/>
      <c r="B1104" s="17"/>
      <c r="C1104" s="60"/>
      <c r="D1104" s="60"/>
      <c r="E1104" s="17"/>
      <c r="F1104" s="12">
        <f>SUM(F1091:F1103)</f>
        <v>16478.095999999998</v>
      </c>
    </row>
    <row r="1105" spans="1:6" x14ac:dyDescent="0.2">
      <c r="A1105" s="54"/>
      <c r="B1105" s="54"/>
      <c r="C1105" s="84"/>
      <c r="D1105" s="84"/>
      <c r="E1105" s="54"/>
      <c r="F1105" s="13"/>
    </row>
    <row r="1106" spans="1:6" x14ac:dyDescent="0.2">
      <c r="A1106" s="54"/>
      <c r="B1106" s="54"/>
      <c r="C1106" s="84"/>
      <c r="D1106" s="84"/>
      <c r="E1106" s="54"/>
      <c r="F1106" s="13"/>
    </row>
    <row r="1107" spans="1:6" x14ac:dyDescent="0.2">
      <c r="A1107" s="54"/>
      <c r="B1107" s="54"/>
      <c r="C1107" s="84"/>
      <c r="D1107" s="84"/>
      <c r="E1107" s="54"/>
      <c r="F1107" s="13"/>
    </row>
    <row r="1108" spans="1:6" x14ac:dyDescent="0.2">
      <c r="A1108" s="54"/>
      <c r="B1108" s="54"/>
      <c r="C1108" s="84"/>
      <c r="D1108" s="84"/>
      <c r="E1108" s="54"/>
      <c r="F1108" s="13"/>
    </row>
    <row r="1109" spans="1:6" x14ac:dyDescent="0.2">
      <c r="A1109" s="54"/>
      <c r="B1109" s="54"/>
      <c r="C1109" s="84"/>
      <c r="D1109" s="84"/>
      <c r="E1109" s="54"/>
      <c r="F1109" s="13"/>
    </row>
    <row r="1110" spans="1:6" x14ac:dyDescent="0.2">
      <c r="A1110" s="54"/>
      <c r="B1110" s="54"/>
      <c r="C1110" s="84"/>
      <c r="D1110" s="84"/>
      <c r="E1110" s="54"/>
      <c r="F1110" s="13"/>
    </row>
    <row r="1111" spans="1:6" x14ac:dyDescent="0.2">
      <c r="A1111" s="54"/>
      <c r="B1111" s="54"/>
      <c r="C1111" s="84"/>
      <c r="D1111" s="84"/>
      <c r="E1111" s="54"/>
      <c r="F1111" s="13"/>
    </row>
    <row r="1112" spans="1:6" x14ac:dyDescent="0.2">
      <c r="A1112" s="54"/>
      <c r="B1112" s="54"/>
      <c r="C1112" s="84"/>
      <c r="D1112" s="84"/>
      <c r="E1112" s="54"/>
      <c r="F1112" s="13"/>
    </row>
    <row r="1114" spans="1:6" s="23" customFormat="1" ht="15" x14ac:dyDescent="0.25">
      <c r="A1114" s="30"/>
      <c r="B1114" s="204" t="s">
        <v>743</v>
      </c>
      <c r="C1114" s="204"/>
      <c r="D1114" s="204"/>
      <c r="E1114" s="204"/>
      <c r="F1114" s="204"/>
    </row>
    <row r="1115" spans="1:6" s="23" customFormat="1" ht="15" x14ac:dyDescent="0.25">
      <c r="A1115" s="37"/>
      <c r="B1115" s="38" t="s">
        <v>1</v>
      </c>
      <c r="C1115" s="38" t="s">
        <v>62</v>
      </c>
      <c r="D1115" s="38" t="s">
        <v>2</v>
      </c>
      <c r="E1115" s="39" t="s">
        <v>63</v>
      </c>
      <c r="F1115" s="39" t="s">
        <v>64</v>
      </c>
    </row>
    <row r="1116" spans="1:6" s="23" customFormat="1" ht="15" x14ac:dyDescent="0.25">
      <c r="A1116" s="37"/>
      <c r="B1116" s="34" t="s">
        <v>65</v>
      </c>
      <c r="C1116" s="19"/>
      <c r="D1116" s="61"/>
      <c r="E1116" s="42"/>
      <c r="F1116" s="42"/>
    </row>
    <row r="1117" spans="1:6" x14ac:dyDescent="0.2">
      <c r="A1117" s="57">
        <v>1</v>
      </c>
      <c r="B1117" s="9" t="s">
        <v>363</v>
      </c>
      <c r="C1117" s="15" t="s">
        <v>20</v>
      </c>
      <c r="D1117" s="89">
        <v>3</v>
      </c>
      <c r="E1117" s="109">
        <f>+E1091</f>
        <v>1300</v>
      </c>
      <c r="F1117" s="8">
        <f>+E1117*D1117</f>
        <v>3900</v>
      </c>
    </row>
    <row r="1118" spans="1:6" x14ac:dyDescent="0.2">
      <c r="A1118" s="57">
        <v>2</v>
      </c>
      <c r="B1118" s="17" t="s">
        <v>364</v>
      </c>
      <c r="C1118" s="60" t="s">
        <v>46</v>
      </c>
      <c r="D1118" s="60">
        <v>0.2</v>
      </c>
      <c r="E1118" s="109">
        <v>8400</v>
      </c>
      <c r="F1118" s="8">
        <f t="shared" ref="F1118:F1124" si="41">+E1118*D1118</f>
        <v>1680</v>
      </c>
    </row>
    <row r="1119" spans="1:6" x14ac:dyDescent="0.2">
      <c r="A1119" s="57">
        <v>3</v>
      </c>
      <c r="B1119" s="17" t="s">
        <v>365</v>
      </c>
      <c r="C1119" s="60" t="s">
        <v>46</v>
      </c>
      <c r="D1119" s="60">
        <v>0.08</v>
      </c>
      <c r="E1119" s="109">
        <v>760</v>
      </c>
      <c r="F1119" s="8">
        <f t="shared" si="41"/>
        <v>60.800000000000004</v>
      </c>
    </row>
    <row r="1120" spans="1:6" x14ac:dyDescent="0.2">
      <c r="A1120" s="57">
        <v>4</v>
      </c>
      <c r="B1120" s="17" t="s">
        <v>366</v>
      </c>
      <c r="C1120" s="60" t="s">
        <v>46</v>
      </c>
      <c r="D1120" s="60">
        <v>0.08</v>
      </c>
      <c r="E1120" s="109">
        <v>1300</v>
      </c>
      <c r="F1120" s="8">
        <f t="shared" si="41"/>
        <v>104</v>
      </c>
    </row>
    <row r="1121" spans="1:6" x14ac:dyDescent="0.2">
      <c r="A1121" s="57">
        <v>5</v>
      </c>
      <c r="B1121" s="17" t="s">
        <v>367</v>
      </c>
      <c r="C1121" s="60" t="s">
        <v>46</v>
      </c>
      <c r="D1121" s="60">
        <v>0.1</v>
      </c>
      <c r="E1121" s="109">
        <v>19000</v>
      </c>
      <c r="F1121" s="8">
        <f t="shared" si="41"/>
        <v>1900</v>
      </c>
    </row>
    <row r="1122" spans="1:6" x14ac:dyDescent="0.2">
      <c r="A1122" s="57">
        <v>6</v>
      </c>
      <c r="B1122" s="17" t="s">
        <v>368</v>
      </c>
      <c r="C1122" s="60" t="s">
        <v>46</v>
      </c>
      <c r="D1122" s="60">
        <v>0.08</v>
      </c>
      <c r="E1122" s="109">
        <v>1000</v>
      </c>
      <c r="F1122" s="8">
        <f t="shared" si="41"/>
        <v>80</v>
      </c>
    </row>
    <row r="1123" spans="1:6" x14ac:dyDescent="0.2">
      <c r="A1123" s="57">
        <v>7</v>
      </c>
      <c r="B1123" s="17" t="s">
        <v>366</v>
      </c>
      <c r="C1123" s="60" t="s">
        <v>46</v>
      </c>
      <c r="D1123" s="60">
        <v>0.08</v>
      </c>
      <c r="E1123" s="109">
        <f>+E1098</f>
        <v>2500</v>
      </c>
      <c r="F1123" s="8">
        <f t="shared" si="41"/>
        <v>200</v>
      </c>
    </row>
    <row r="1124" spans="1:6" x14ac:dyDescent="0.2">
      <c r="A1124" s="57">
        <v>8</v>
      </c>
      <c r="B1124" s="17" t="s">
        <v>357</v>
      </c>
      <c r="C1124" s="60" t="s">
        <v>46</v>
      </c>
      <c r="D1124" s="60">
        <v>1</v>
      </c>
      <c r="E1124" s="66">
        <f>+E1099</f>
        <v>600</v>
      </c>
      <c r="F1124" s="8">
        <f t="shared" si="41"/>
        <v>600</v>
      </c>
    </row>
    <row r="1125" spans="1:6" ht="12" x14ac:dyDescent="0.2">
      <c r="A1125" s="17"/>
      <c r="B1125" s="33" t="s">
        <v>71</v>
      </c>
      <c r="C1125" s="60"/>
      <c r="D1125" s="60"/>
      <c r="E1125" s="17"/>
      <c r="F1125" s="8"/>
    </row>
    <row r="1126" spans="1:6" x14ac:dyDescent="0.2">
      <c r="A1126" s="57">
        <v>9</v>
      </c>
      <c r="B1126" s="10" t="s">
        <v>358</v>
      </c>
      <c r="C1126" s="60" t="s">
        <v>74</v>
      </c>
      <c r="D1126" s="68">
        <v>0.7</v>
      </c>
      <c r="E1126" s="17">
        <v>5500</v>
      </c>
      <c r="F1126" s="8">
        <f>+E1126*D1126</f>
        <v>3849.9999999999995</v>
      </c>
    </row>
    <row r="1127" spans="1:6" x14ac:dyDescent="0.2">
      <c r="A1127" s="57">
        <v>10</v>
      </c>
      <c r="B1127" s="10" t="s">
        <v>359</v>
      </c>
      <c r="C1127" s="60" t="s">
        <v>74</v>
      </c>
      <c r="D1127" s="68">
        <v>0.3</v>
      </c>
      <c r="E1127" s="17">
        <v>6800</v>
      </c>
      <c r="F1127" s="8">
        <f>+E1127*D1127</f>
        <v>2040</v>
      </c>
    </row>
    <row r="1128" spans="1:6" x14ac:dyDescent="0.2">
      <c r="A1128" s="57">
        <v>11</v>
      </c>
      <c r="B1128" s="10" t="s">
        <v>360</v>
      </c>
      <c r="C1128" s="60" t="s">
        <v>46</v>
      </c>
      <c r="D1128" s="60">
        <v>1</v>
      </c>
      <c r="E1128" s="17">
        <v>1200</v>
      </c>
      <c r="F1128" s="8">
        <f>+E1128*D1128</f>
        <v>1200</v>
      </c>
    </row>
    <row r="1129" spans="1:6" x14ac:dyDescent="0.2">
      <c r="A1129" s="17"/>
      <c r="B1129" s="17"/>
      <c r="C1129" s="60"/>
      <c r="D1129" s="60"/>
      <c r="E1129" s="17"/>
      <c r="F1129" s="12">
        <f>SUM(F1117:F1128)</f>
        <v>15614.8</v>
      </c>
    </row>
    <row r="1130" spans="1:6" x14ac:dyDescent="0.2">
      <c r="A1130" s="54"/>
      <c r="B1130" s="54"/>
      <c r="C1130" s="84"/>
      <c r="D1130" s="84"/>
      <c r="E1130" s="54"/>
      <c r="F1130" s="13"/>
    </row>
    <row r="1131" spans="1:6" ht="22.5" customHeight="1" x14ac:dyDescent="0.2">
      <c r="B1131" s="202" t="s">
        <v>349</v>
      </c>
      <c r="C1131" s="202"/>
      <c r="D1131" s="202"/>
      <c r="E1131" s="202"/>
      <c r="F1131" s="202"/>
    </row>
    <row r="1132" spans="1:6" x14ac:dyDescent="0.2">
      <c r="A1132" s="57">
        <v>1</v>
      </c>
      <c r="B1132" s="69" t="s">
        <v>379</v>
      </c>
      <c r="C1132" s="70" t="s">
        <v>172</v>
      </c>
      <c r="D1132" s="19">
        <v>4</v>
      </c>
      <c r="E1132" s="99">
        <v>52000</v>
      </c>
      <c r="F1132" s="8">
        <f>+E1132*D1132</f>
        <v>208000</v>
      </c>
    </row>
    <row r="1133" spans="1:6" x14ac:dyDescent="0.2">
      <c r="A1133" s="57">
        <v>2</v>
      </c>
      <c r="B1133" s="61" t="s">
        <v>369</v>
      </c>
      <c r="C1133" s="19" t="s">
        <v>74</v>
      </c>
      <c r="D1133" s="19">
        <v>30</v>
      </c>
      <c r="E1133" s="99">
        <v>8890</v>
      </c>
      <c r="F1133" s="8">
        <f t="shared" ref="F1133:F1140" si="42">+E1133*D1133</f>
        <v>266700</v>
      </c>
    </row>
    <row r="1134" spans="1:6" x14ac:dyDescent="0.2">
      <c r="A1134" s="57">
        <v>3</v>
      </c>
      <c r="B1134" s="69" t="s">
        <v>370</v>
      </c>
      <c r="C1134" s="70" t="s">
        <v>172</v>
      </c>
      <c r="D1134" s="19">
        <v>6</v>
      </c>
      <c r="E1134" s="109">
        <v>5248</v>
      </c>
      <c r="F1134" s="66">
        <f t="shared" si="42"/>
        <v>31488</v>
      </c>
    </row>
    <row r="1135" spans="1:6" x14ac:dyDescent="0.2">
      <c r="A1135" s="57">
        <v>4</v>
      </c>
      <c r="B1135" s="69" t="s">
        <v>371</v>
      </c>
      <c r="C1135" s="70" t="s">
        <v>172</v>
      </c>
      <c r="D1135" s="19">
        <v>6</v>
      </c>
      <c r="E1135" s="109">
        <v>7105</v>
      </c>
      <c r="F1135" s="66">
        <f t="shared" si="42"/>
        <v>42630</v>
      </c>
    </row>
    <row r="1136" spans="1:6" x14ac:dyDescent="0.2">
      <c r="A1136" s="57">
        <v>5</v>
      </c>
      <c r="B1136" s="61" t="s">
        <v>372</v>
      </c>
      <c r="C1136" s="70" t="s">
        <v>172</v>
      </c>
      <c r="D1136" s="19">
        <v>25</v>
      </c>
      <c r="E1136" s="109">
        <v>5248</v>
      </c>
      <c r="F1136" s="66">
        <f t="shared" si="42"/>
        <v>131200</v>
      </c>
    </row>
    <row r="1137" spans="1:6" x14ac:dyDescent="0.2">
      <c r="A1137" s="57">
        <v>6</v>
      </c>
      <c r="B1137" s="69" t="s">
        <v>373</v>
      </c>
      <c r="C1137" s="70" t="s">
        <v>172</v>
      </c>
      <c r="D1137" s="19">
        <v>4</v>
      </c>
      <c r="E1137" s="109">
        <v>2500</v>
      </c>
      <c r="F1137" s="66">
        <f t="shared" si="42"/>
        <v>10000</v>
      </c>
    </row>
    <row r="1138" spans="1:6" x14ac:dyDescent="0.2">
      <c r="A1138" s="57">
        <v>7</v>
      </c>
      <c r="B1138" s="69" t="s">
        <v>374</v>
      </c>
      <c r="C1138" s="57" t="s">
        <v>172</v>
      </c>
      <c r="D1138" s="57">
        <v>4</v>
      </c>
      <c r="E1138" s="109">
        <v>3010</v>
      </c>
      <c r="F1138" s="66">
        <f t="shared" si="42"/>
        <v>12040</v>
      </c>
    </row>
    <row r="1139" spans="1:6" x14ac:dyDescent="0.2">
      <c r="A1139" s="57">
        <v>8</v>
      </c>
      <c r="B1139" s="17" t="s">
        <v>375</v>
      </c>
      <c r="C1139" s="57" t="s">
        <v>172</v>
      </c>
      <c r="D1139" s="57">
        <v>50</v>
      </c>
      <c r="E1139" s="109">
        <v>3500</v>
      </c>
      <c r="F1139" s="66">
        <f t="shared" si="42"/>
        <v>175000</v>
      </c>
    </row>
    <row r="1140" spans="1:6" x14ac:dyDescent="0.2">
      <c r="A1140" s="57">
        <v>9</v>
      </c>
      <c r="B1140" s="17" t="s">
        <v>357</v>
      </c>
      <c r="C1140" s="57" t="s">
        <v>76</v>
      </c>
      <c r="D1140" s="57">
        <v>1</v>
      </c>
      <c r="E1140" s="66">
        <v>25000</v>
      </c>
      <c r="F1140" s="66">
        <f t="shared" si="42"/>
        <v>25000</v>
      </c>
    </row>
    <row r="1141" spans="1:6" ht="12" x14ac:dyDescent="0.2">
      <c r="A1141" s="17"/>
      <c r="B1141" s="33" t="s">
        <v>71</v>
      </c>
      <c r="C1141" s="60"/>
      <c r="D1141" s="60"/>
      <c r="E1141" s="17"/>
      <c r="F1141" s="8"/>
    </row>
    <row r="1142" spans="1:6" x14ac:dyDescent="0.2">
      <c r="A1142" s="57">
        <v>10</v>
      </c>
      <c r="B1142" s="10" t="s">
        <v>376</v>
      </c>
      <c r="C1142" s="60" t="s">
        <v>46</v>
      </c>
      <c r="D1142" s="68">
        <v>4</v>
      </c>
      <c r="E1142" s="66">
        <v>25000</v>
      </c>
      <c r="F1142" s="8">
        <f>+E1142*D1142</f>
        <v>100000</v>
      </c>
    </row>
    <row r="1143" spans="1:6" x14ac:dyDescent="0.2">
      <c r="A1143" s="57">
        <v>11</v>
      </c>
      <c r="B1143" s="10" t="s">
        <v>377</v>
      </c>
      <c r="C1143" s="60" t="s">
        <v>74</v>
      </c>
      <c r="D1143" s="68">
        <f>+D1133</f>
        <v>30</v>
      </c>
      <c r="E1143" s="66">
        <v>4500</v>
      </c>
      <c r="F1143" s="8">
        <f>+E1143*D1143</f>
        <v>135000</v>
      </c>
    </row>
    <row r="1144" spans="1:6" x14ac:dyDescent="0.2">
      <c r="A1144" s="57">
        <v>12</v>
      </c>
      <c r="B1144" s="10" t="s">
        <v>378</v>
      </c>
      <c r="C1144" s="60" t="s">
        <v>74</v>
      </c>
      <c r="D1144" s="68">
        <f>+D1136</f>
        <v>25</v>
      </c>
      <c r="E1144" s="66">
        <v>3500</v>
      </c>
      <c r="F1144" s="8">
        <f>+E1144*D1144</f>
        <v>87500</v>
      </c>
    </row>
    <row r="1145" spans="1:6" x14ac:dyDescent="0.2">
      <c r="A1145" s="57">
        <v>13</v>
      </c>
      <c r="B1145" s="10" t="s">
        <v>360</v>
      </c>
      <c r="C1145" s="60" t="s">
        <v>46</v>
      </c>
      <c r="D1145" s="60">
        <v>1</v>
      </c>
      <c r="E1145" s="66">
        <v>12000</v>
      </c>
      <c r="F1145" s="8">
        <f>+E1145*D1145</f>
        <v>12000</v>
      </c>
    </row>
    <row r="1146" spans="1:6" x14ac:dyDescent="0.2">
      <c r="A1146" s="17"/>
      <c r="B1146" s="17"/>
      <c r="C1146" s="60"/>
      <c r="D1146" s="60"/>
      <c r="E1146" s="17"/>
      <c r="F1146" s="12">
        <f>SUM(F1132:F1145)</f>
        <v>1236558</v>
      </c>
    </row>
    <row r="1149" spans="1:6" x14ac:dyDescent="0.2">
      <c r="A1149" s="88" t="s">
        <v>532</v>
      </c>
    </row>
    <row r="1151" spans="1:6" ht="43.5" customHeight="1" x14ac:dyDescent="0.2">
      <c r="A1151" s="17"/>
      <c r="B1151" s="215" t="s">
        <v>742</v>
      </c>
      <c r="C1151" s="215"/>
      <c r="D1151" s="215"/>
      <c r="E1151" s="215"/>
      <c r="F1151" s="215"/>
    </row>
    <row r="1152" spans="1:6" x14ac:dyDescent="0.2">
      <c r="A1152" s="17"/>
      <c r="B1152" s="17" t="s">
        <v>1</v>
      </c>
      <c r="C1152" s="17" t="s">
        <v>62</v>
      </c>
      <c r="D1152" s="57" t="s">
        <v>2</v>
      </c>
      <c r="E1152" s="57" t="s">
        <v>63</v>
      </c>
      <c r="F1152" s="57" t="s">
        <v>64</v>
      </c>
    </row>
    <row r="1153" spans="1:6" x14ac:dyDescent="0.2">
      <c r="A1153" s="57">
        <v>1</v>
      </c>
      <c r="B1153" s="17" t="s">
        <v>65</v>
      </c>
      <c r="C1153" s="17"/>
      <c r="D1153" s="17"/>
      <c r="E1153" s="17"/>
      <c r="F1153" s="17"/>
    </row>
    <row r="1154" spans="1:6" x14ac:dyDescent="0.2">
      <c r="A1154" s="57">
        <v>2</v>
      </c>
      <c r="B1154" s="17" t="s">
        <v>364</v>
      </c>
      <c r="C1154" s="17" t="s">
        <v>46</v>
      </c>
      <c r="D1154" s="17">
        <v>1</v>
      </c>
      <c r="E1154" s="109">
        <v>8400</v>
      </c>
      <c r="F1154" s="17">
        <v>5452</v>
      </c>
    </row>
    <row r="1155" spans="1:6" x14ac:dyDescent="0.2">
      <c r="A1155" s="57">
        <v>3</v>
      </c>
      <c r="B1155" s="17" t="s">
        <v>365</v>
      </c>
      <c r="C1155" s="17" t="s">
        <v>46</v>
      </c>
      <c r="D1155" s="17">
        <v>1</v>
      </c>
      <c r="E1155" s="109">
        <v>760</v>
      </c>
      <c r="F1155" s="17">
        <v>754</v>
      </c>
    </row>
    <row r="1156" spans="1:6" x14ac:dyDescent="0.2">
      <c r="A1156" s="57">
        <v>4</v>
      </c>
      <c r="B1156" s="17" t="s">
        <v>366</v>
      </c>
      <c r="C1156" s="17" t="s">
        <v>46</v>
      </c>
      <c r="D1156" s="17">
        <v>2</v>
      </c>
      <c r="E1156" s="109">
        <v>1300</v>
      </c>
      <c r="F1156" s="17">
        <v>1554.3999999999999</v>
      </c>
    </row>
    <row r="1157" spans="1:6" x14ac:dyDescent="0.2">
      <c r="A1157" s="57">
        <v>5</v>
      </c>
      <c r="B1157" s="17" t="s">
        <v>544</v>
      </c>
      <c r="C1157" s="17" t="s">
        <v>46</v>
      </c>
      <c r="D1157" s="17">
        <v>1</v>
      </c>
      <c r="E1157" s="17">
        <v>6500</v>
      </c>
      <c r="F1157" s="17">
        <v>6500</v>
      </c>
    </row>
    <row r="1158" spans="1:6" x14ac:dyDescent="0.2">
      <c r="A1158" s="57">
        <v>6</v>
      </c>
      <c r="B1158" s="17" t="s">
        <v>402</v>
      </c>
      <c r="C1158" s="17" t="s">
        <v>46</v>
      </c>
      <c r="D1158" s="17">
        <v>2</v>
      </c>
      <c r="E1158" s="17">
        <v>6200</v>
      </c>
      <c r="F1158" s="17">
        <v>12400</v>
      </c>
    </row>
    <row r="1159" spans="1:6" x14ac:dyDescent="0.2">
      <c r="A1159" s="57">
        <v>7</v>
      </c>
      <c r="B1159" s="17" t="s">
        <v>357</v>
      </c>
      <c r="C1159" s="17" t="s">
        <v>46</v>
      </c>
      <c r="D1159" s="17">
        <v>1</v>
      </c>
      <c r="E1159" s="17">
        <v>1500</v>
      </c>
      <c r="F1159" s="17">
        <v>1500</v>
      </c>
    </row>
    <row r="1160" spans="1:6" x14ac:dyDescent="0.2">
      <c r="A1160" s="17"/>
      <c r="B1160" s="17" t="s">
        <v>71</v>
      </c>
      <c r="C1160" s="17"/>
      <c r="D1160" s="17"/>
      <c r="E1160" s="17"/>
      <c r="F1160" s="17"/>
    </row>
    <row r="1161" spans="1:6" x14ac:dyDescent="0.2">
      <c r="A1161" s="57">
        <v>8</v>
      </c>
      <c r="B1161" s="17" t="s">
        <v>545</v>
      </c>
      <c r="C1161" s="17" t="s">
        <v>62</v>
      </c>
      <c r="D1161" s="17">
        <v>1</v>
      </c>
      <c r="E1161" s="17">
        <v>15000</v>
      </c>
      <c r="F1161" s="17">
        <v>15000</v>
      </c>
    </row>
    <row r="1162" spans="1:6" x14ac:dyDescent="0.2">
      <c r="A1162" s="57">
        <v>9</v>
      </c>
      <c r="B1162" s="17" t="s">
        <v>360</v>
      </c>
      <c r="C1162" s="17" t="s">
        <v>46</v>
      </c>
      <c r="D1162" s="17">
        <v>1</v>
      </c>
      <c r="E1162" s="17">
        <v>200</v>
      </c>
      <c r="F1162" s="17">
        <v>200</v>
      </c>
    </row>
    <row r="1163" spans="1:6" x14ac:dyDescent="0.2">
      <c r="A1163" s="17"/>
      <c r="B1163" s="17"/>
      <c r="C1163" s="17"/>
      <c r="D1163" s="17"/>
      <c r="E1163" s="17"/>
      <c r="F1163" s="90">
        <v>43360.4</v>
      </c>
    </row>
    <row r="1166" spans="1:6" ht="15" x14ac:dyDescent="0.25">
      <c r="A1166" s="30"/>
      <c r="B1166" s="202" t="s">
        <v>752</v>
      </c>
      <c r="C1166" s="202"/>
      <c r="D1166" s="202"/>
      <c r="E1166" s="202"/>
      <c r="F1166" s="202"/>
    </row>
    <row r="1167" spans="1:6" x14ac:dyDescent="0.2">
      <c r="A1167" s="37"/>
      <c r="B1167" s="38" t="s">
        <v>1</v>
      </c>
      <c r="C1167" s="38" t="s">
        <v>62</v>
      </c>
      <c r="D1167" s="38" t="s">
        <v>2</v>
      </c>
      <c r="E1167" s="39" t="s">
        <v>63</v>
      </c>
      <c r="F1167" s="39" t="s">
        <v>64</v>
      </c>
    </row>
    <row r="1168" spans="1:6" x14ac:dyDescent="0.2">
      <c r="A1168" s="37"/>
      <c r="B1168" s="34" t="s">
        <v>65</v>
      </c>
      <c r="C1168" s="19"/>
      <c r="D1168" s="61"/>
      <c r="E1168" s="42"/>
      <c r="F1168" s="42"/>
    </row>
    <row r="1169" spans="1:6" x14ac:dyDescent="0.2">
      <c r="A1169" s="63">
        <v>1</v>
      </c>
      <c r="B1169" s="10" t="s">
        <v>233</v>
      </c>
      <c r="C1169" s="59" t="s">
        <v>46</v>
      </c>
      <c r="D1169" s="59">
        <v>0</v>
      </c>
      <c r="E1169" s="99">
        <f>256000*1.16</f>
        <v>296960</v>
      </c>
      <c r="F1169" s="8">
        <f>+E1169*D1169</f>
        <v>0</v>
      </c>
    </row>
    <row r="1170" spans="1:6" x14ac:dyDescent="0.2">
      <c r="A1170" s="63">
        <v>2</v>
      </c>
      <c r="B1170" s="10" t="s">
        <v>234</v>
      </c>
      <c r="C1170" s="59" t="s">
        <v>46</v>
      </c>
      <c r="D1170" s="59">
        <v>1</v>
      </c>
      <c r="E1170" s="8">
        <v>1500</v>
      </c>
      <c r="F1170" s="8">
        <f>+E1170*D1170</f>
        <v>1500</v>
      </c>
    </row>
    <row r="1171" spans="1:6" x14ac:dyDescent="0.2">
      <c r="A1171" s="63">
        <v>3</v>
      </c>
      <c r="B1171" s="10" t="s">
        <v>235</v>
      </c>
      <c r="C1171" s="59" t="s">
        <v>74</v>
      </c>
      <c r="D1171" s="59">
        <v>1.2</v>
      </c>
      <c r="E1171" s="8">
        <v>2800</v>
      </c>
      <c r="F1171" s="8">
        <f>+E1171*D1171</f>
        <v>3360</v>
      </c>
    </row>
    <row r="1172" spans="1:6" x14ac:dyDescent="0.2">
      <c r="A1172" s="63">
        <v>4</v>
      </c>
      <c r="B1172" s="10" t="s">
        <v>69</v>
      </c>
      <c r="C1172" s="59" t="s">
        <v>70</v>
      </c>
      <c r="D1172" s="59">
        <v>1</v>
      </c>
      <c r="E1172" s="8">
        <v>1000</v>
      </c>
      <c r="F1172" s="8">
        <f>+E1172*D1172</f>
        <v>1000</v>
      </c>
    </row>
    <row r="1173" spans="1:6" ht="12.75" x14ac:dyDescent="0.2">
      <c r="A1173" s="63"/>
      <c r="B1173" s="33" t="s">
        <v>71</v>
      </c>
      <c r="C1173" s="25"/>
      <c r="D1173" s="26"/>
      <c r="E1173" s="27"/>
      <c r="F1173" s="27"/>
    </row>
    <row r="1174" spans="1:6" x14ac:dyDescent="0.2">
      <c r="A1174" s="63">
        <v>5</v>
      </c>
      <c r="B1174" s="10" t="s">
        <v>236</v>
      </c>
      <c r="C1174" s="59" t="s">
        <v>46</v>
      </c>
      <c r="D1174" s="59">
        <v>1</v>
      </c>
      <c r="E1174" s="8">
        <v>23000</v>
      </c>
      <c r="F1174" s="8">
        <f>+E1174*D1174</f>
        <v>23000</v>
      </c>
    </row>
    <row r="1175" spans="1:6" x14ac:dyDescent="0.2">
      <c r="A1175" s="63">
        <v>6</v>
      </c>
      <c r="B1175" s="10" t="s">
        <v>75</v>
      </c>
      <c r="C1175" s="59" t="s">
        <v>76</v>
      </c>
      <c r="D1175" s="59">
        <v>1</v>
      </c>
      <c r="E1175" s="8">
        <v>600</v>
      </c>
      <c r="F1175" s="8">
        <f>+E1175*D1175</f>
        <v>600</v>
      </c>
    </row>
    <row r="1176" spans="1:6" ht="12.75" x14ac:dyDescent="0.2">
      <c r="A1176" s="28"/>
      <c r="B1176" s="10"/>
      <c r="C1176" s="59"/>
      <c r="D1176" s="59"/>
      <c r="E1176" s="8"/>
      <c r="F1176" s="12">
        <f>SUM(F1169:F1175)</f>
        <v>29460</v>
      </c>
    </row>
    <row r="1178" spans="1:6" ht="15" x14ac:dyDescent="0.25">
      <c r="A1178" s="30"/>
      <c r="B1178" s="202" t="s">
        <v>753</v>
      </c>
      <c r="C1178" s="202"/>
      <c r="D1178" s="202"/>
      <c r="E1178" s="202"/>
      <c r="F1178" s="202"/>
    </row>
    <row r="1179" spans="1:6" x14ac:dyDescent="0.2">
      <c r="A1179" s="37"/>
      <c r="B1179" s="38" t="s">
        <v>1</v>
      </c>
      <c r="C1179" s="38" t="s">
        <v>62</v>
      </c>
      <c r="D1179" s="38" t="s">
        <v>2</v>
      </c>
      <c r="E1179" s="39" t="s">
        <v>63</v>
      </c>
      <c r="F1179" s="39" t="s">
        <v>64</v>
      </c>
    </row>
    <row r="1180" spans="1:6" x14ac:dyDescent="0.2">
      <c r="A1180" s="37"/>
      <c r="B1180" s="34" t="s">
        <v>65</v>
      </c>
      <c r="C1180" s="19"/>
      <c r="D1180" s="61"/>
      <c r="E1180" s="42"/>
      <c r="F1180" s="42"/>
    </row>
    <row r="1181" spans="1:6" x14ac:dyDescent="0.2">
      <c r="A1181" s="63">
        <v>1</v>
      </c>
      <c r="B1181" s="10" t="s">
        <v>237</v>
      </c>
      <c r="C1181" s="59" t="s">
        <v>46</v>
      </c>
      <c r="D1181" s="59">
        <v>0</v>
      </c>
      <c r="E1181" s="99">
        <f>140000*1.16</f>
        <v>162400</v>
      </c>
      <c r="F1181" s="8">
        <f>+E1181*D1181</f>
        <v>0</v>
      </c>
    </row>
    <row r="1182" spans="1:6" x14ac:dyDescent="0.2">
      <c r="A1182" s="63">
        <v>2</v>
      </c>
      <c r="B1182" s="10" t="s">
        <v>234</v>
      </c>
      <c r="C1182" s="59" t="s">
        <v>46</v>
      </c>
      <c r="D1182" s="59">
        <v>1</v>
      </c>
      <c r="E1182" s="8">
        <v>1500</v>
      </c>
      <c r="F1182" s="8">
        <f>+E1182*D1182</f>
        <v>1500</v>
      </c>
    </row>
    <row r="1183" spans="1:6" x14ac:dyDescent="0.2">
      <c r="A1183" s="63">
        <v>3</v>
      </c>
      <c r="B1183" s="10" t="s">
        <v>235</v>
      </c>
      <c r="C1183" s="59" t="s">
        <v>74</v>
      </c>
      <c r="D1183" s="59">
        <v>1.2</v>
      </c>
      <c r="E1183" s="8">
        <v>2800</v>
      </c>
      <c r="F1183" s="8">
        <f>+E1183*D1183</f>
        <v>3360</v>
      </c>
    </row>
    <row r="1184" spans="1:6" x14ac:dyDescent="0.2">
      <c r="A1184" s="63">
        <v>4</v>
      </c>
      <c r="B1184" s="10" t="s">
        <v>69</v>
      </c>
      <c r="C1184" s="59" t="s">
        <v>70</v>
      </c>
      <c r="D1184" s="59">
        <v>1</v>
      </c>
      <c r="E1184" s="8">
        <v>600</v>
      </c>
      <c r="F1184" s="8">
        <f>+E1184*D1184</f>
        <v>600</v>
      </c>
    </row>
    <row r="1185" spans="1:6" ht="12.75" x14ac:dyDescent="0.2">
      <c r="A1185" s="63"/>
      <c r="B1185" s="33" t="s">
        <v>71</v>
      </c>
      <c r="C1185" s="25"/>
      <c r="D1185" s="26"/>
      <c r="E1185" s="27"/>
      <c r="F1185" s="27"/>
    </row>
    <row r="1186" spans="1:6" x14ac:dyDescent="0.2">
      <c r="A1186" s="63">
        <v>5</v>
      </c>
      <c r="B1186" s="10" t="s">
        <v>236</v>
      </c>
      <c r="C1186" s="59" t="s">
        <v>46</v>
      </c>
      <c r="D1186" s="59">
        <v>1</v>
      </c>
      <c r="E1186" s="8">
        <v>18000</v>
      </c>
      <c r="F1186" s="8">
        <f>+E1186*D1186</f>
        <v>18000</v>
      </c>
    </row>
    <row r="1187" spans="1:6" x14ac:dyDescent="0.2">
      <c r="A1187" s="63">
        <v>6</v>
      </c>
      <c r="B1187" s="10" t="s">
        <v>75</v>
      </c>
      <c r="C1187" s="59" t="s">
        <v>76</v>
      </c>
      <c r="D1187" s="59">
        <v>1</v>
      </c>
      <c r="E1187" s="8">
        <v>600</v>
      </c>
      <c r="F1187" s="8">
        <f>+E1187*D1187</f>
        <v>600</v>
      </c>
    </row>
    <row r="1188" spans="1:6" x14ac:dyDescent="0.2">
      <c r="A1188" s="63"/>
      <c r="B1188" s="10"/>
      <c r="C1188" s="59"/>
      <c r="D1188" s="59"/>
      <c r="E1188" s="8"/>
      <c r="F1188" s="12">
        <f>SUM(F1181:F1187)</f>
        <v>24060</v>
      </c>
    </row>
    <row r="1189" spans="1:6" ht="12.75" x14ac:dyDescent="0.2">
      <c r="A1189" s="56"/>
      <c r="B1189" s="4"/>
      <c r="C1189" s="2"/>
      <c r="D1189" s="2"/>
      <c r="E1189" s="3"/>
      <c r="F1189" s="13"/>
    </row>
    <row r="1190" spans="1:6" ht="12.75" x14ac:dyDescent="0.2">
      <c r="A1190" s="56"/>
      <c r="B1190" s="4"/>
      <c r="C1190" s="2"/>
      <c r="D1190" s="2"/>
      <c r="E1190" s="3"/>
      <c r="F1190" s="13"/>
    </row>
    <row r="1191" spans="1:6" ht="12.75" x14ac:dyDescent="0.2">
      <c r="A1191" s="56"/>
      <c r="B1191" s="4"/>
      <c r="C1191" s="2"/>
      <c r="D1191" s="2"/>
      <c r="E1191" s="3"/>
      <c r="F1191" s="13"/>
    </row>
    <row r="1193" spans="1:6" ht="15" x14ac:dyDescent="0.25">
      <c r="A1193" s="30"/>
      <c r="B1193" s="202" t="s">
        <v>754</v>
      </c>
      <c r="C1193" s="202"/>
      <c r="D1193" s="202"/>
      <c r="E1193" s="202"/>
      <c r="F1193" s="202"/>
    </row>
    <row r="1194" spans="1:6" x14ac:dyDescent="0.2">
      <c r="A1194" s="37"/>
      <c r="B1194" s="38" t="s">
        <v>1</v>
      </c>
      <c r="C1194" s="38" t="s">
        <v>62</v>
      </c>
      <c r="D1194" s="38" t="s">
        <v>2</v>
      </c>
      <c r="E1194" s="39" t="s">
        <v>63</v>
      </c>
      <c r="F1194" s="39" t="s">
        <v>64</v>
      </c>
    </row>
    <row r="1195" spans="1:6" x14ac:dyDescent="0.2">
      <c r="A1195" s="37"/>
      <c r="B1195" s="34" t="s">
        <v>65</v>
      </c>
      <c r="C1195" s="19"/>
      <c r="D1195" s="61"/>
      <c r="E1195" s="42"/>
      <c r="F1195" s="42"/>
    </row>
    <row r="1196" spans="1:6" x14ac:dyDescent="0.2">
      <c r="A1196" s="63">
        <v>1</v>
      </c>
      <c r="B1196" s="10" t="s">
        <v>238</v>
      </c>
      <c r="C1196" s="59" t="s">
        <v>46</v>
      </c>
      <c r="D1196" s="59">
        <v>0</v>
      </c>
      <c r="E1196" s="99">
        <f>485000*1.16</f>
        <v>562600</v>
      </c>
      <c r="F1196" s="8">
        <f>+E1196*D1196</f>
        <v>0</v>
      </c>
    </row>
    <row r="1197" spans="1:6" x14ac:dyDescent="0.2">
      <c r="A1197" s="63">
        <v>2</v>
      </c>
      <c r="B1197" s="10" t="s">
        <v>234</v>
      </c>
      <c r="C1197" s="59" t="s">
        <v>46</v>
      </c>
      <c r="D1197" s="59">
        <v>1</v>
      </c>
      <c r="E1197" s="8">
        <v>1500</v>
      </c>
      <c r="F1197" s="8">
        <f>+E1197*D1197</f>
        <v>1500</v>
      </c>
    </row>
    <row r="1198" spans="1:6" x14ac:dyDescent="0.2">
      <c r="A1198" s="63">
        <v>3</v>
      </c>
      <c r="B1198" s="10" t="s">
        <v>235</v>
      </c>
      <c r="C1198" s="59" t="s">
        <v>74</v>
      </c>
      <c r="D1198" s="59">
        <v>1.2</v>
      </c>
      <c r="E1198" s="8">
        <v>3400</v>
      </c>
      <c r="F1198" s="8">
        <f>+E1198*D1198</f>
        <v>4080</v>
      </c>
    </row>
    <row r="1199" spans="1:6" x14ac:dyDescent="0.2">
      <c r="A1199" s="63">
        <v>4</v>
      </c>
      <c r="B1199" s="10" t="s">
        <v>69</v>
      </c>
      <c r="C1199" s="59" t="s">
        <v>70</v>
      </c>
      <c r="D1199" s="59">
        <v>1</v>
      </c>
      <c r="E1199" s="8">
        <v>1800</v>
      </c>
      <c r="F1199" s="8">
        <f>+E1199*D1199</f>
        <v>1800</v>
      </c>
    </row>
    <row r="1200" spans="1:6" ht="12.75" x14ac:dyDescent="0.2">
      <c r="A1200" s="63"/>
      <c r="B1200" s="33" t="s">
        <v>71</v>
      </c>
      <c r="C1200" s="25"/>
      <c r="D1200" s="26"/>
      <c r="E1200" s="27"/>
      <c r="F1200" s="27"/>
    </row>
    <row r="1201" spans="1:6" x14ac:dyDescent="0.2">
      <c r="A1201" s="63">
        <v>5</v>
      </c>
      <c r="B1201" s="10" t="s">
        <v>236</v>
      </c>
      <c r="C1201" s="59" t="s">
        <v>46</v>
      </c>
      <c r="D1201" s="59">
        <v>1</v>
      </c>
      <c r="E1201" s="8">
        <v>18000</v>
      </c>
      <c r="F1201" s="8">
        <f>+E1201*D1201</f>
        <v>18000</v>
      </c>
    </row>
    <row r="1202" spans="1:6" x14ac:dyDescent="0.2">
      <c r="A1202" s="63">
        <v>6</v>
      </c>
      <c r="B1202" s="10" t="s">
        <v>75</v>
      </c>
      <c r="C1202" s="59" t="s">
        <v>76</v>
      </c>
      <c r="D1202" s="59">
        <v>1</v>
      </c>
      <c r="E1202" s="8">
        <v>600</v>
      </c>
      <c r="F1202" s="8">
        <f>+E1202*D1202</f>
        <v>600</v>
      </c>
    </row>
    <row r="1203" spans="1:6" ht="12.75" x14ac:dyDescent="0.2">
      <c r="A1203" s="28"/>
      <c r="B1203" s="10"/>
      <c r="C1203" s="59"/>
      <c r="D1203" s="59"/>
      <c r="E1203" s="8"/>
      <c r="F1203" s="12">
        <f>SUM(F1196:F1202)</f>
        <v>25980</v>
      </c>
    </row>
    <row r="1205" spans="1:6" ht="29.1" customHeight="1" x14ac:dyDescent="0.25">
      <c r="A1205" s="30"/>
      <c r="B1205" s="203" t="s">
        <v>755</v>
      </c>
      <c r="C1205" s="203"/>
      <c r="D1205" s="203"/>
      <c r="E1205" s="203"/>
      <c r="F1205" s="203"/>
    </row>
    <row r="1206" spans="1:6" x14ac:dyDescent="0.2">
      <c r="A1206" s="37"/>
      <c r="B1206" s="38" t="s">
        <v>1</v>
      </c>
      <c r="C1206" s="38" t="s">
        <v>62</v>
      </c>
      <c r="D1206" s="38" t="s">
        <v>2</v>
      </c>
      <c r="E1206" s="39" t="s">
        <v>63</v>
      </c>
      <c r="F1206" s="39" t="s">
        <v>64</v>
      </c>
    </row>
    <row r="1207" spans="1:6" x14ac:dyDescent="0.2">
      <c r="A1207" s="37"/>
      <c r="B1207" s="34" t="s">
        <v>65</v>
      </c>
      <c r="C1207" s="19"/>
      <c r="D1207" s="61"/>
      <c r="E1207" s="42"/>
      <c r="F1207" s="42"/>
    </row>
    <row r="1208" spans="1:6" x14ac:dyDescent="0.2">
      <c r="A1208" s="63">
        <v>1</v>
      </c>
      <c r="B1208" s="10" t="s">
        <v>737</v>
      </c>
      <c r="C1208" s="59" t="s">
        <v>46</v>
      </c>
      <c r="D1208" s="59">
        <v>0</v>
      </c>
      <c r="E1208" s="99">
        <f>205000*1.16</f>
        <v>237799.99999999997</v>
      </c>
      <c r="F1208" s="8">
        <f>+E1208*D1208</f>
        <v>0</v>
      </c>
    </row>
    <row r="1209" spans="1:6" x14ac:dyDescent="0.2">
      <c r="A1209" s="63">
        <v>2</v>
      </c>
      <c r="B1209" s="10" t="s">
        <v>234</v>
      </c>
      <c r="C1209" s="59" t="s">
        <v>46</v>
      </c>
      <c r="D1209" s="59">
        <v>1</v>
      </c>
      <c r="E1209" s="8">
        <v>1500</v>
      </c>
      <c r="F1209" s="8">
        <f>+E1209*D1209</f>
        <v>1500</v>
      </c>
    </row>
    <row r="1210" spans="1:6" x14ac:dyDescent="0.2">
      <c r="A1210" s="63">
        <v>3</v>
      </c>
      <c r="B1210" s="10" t="s">
        <v>235</v>
      </c>
      <c r="C1210" s="59" t="s">
        <v>74</v>
      </c>
      <c r="D1210" s="59">
        <v>1.2</v>
      </c>
      <c r="E1210" s="8">
        <v>3400</v>
      </c>
      <c r="F1210" s="8">
        <f>+E1210*D1210</f>
        <v>4080</v>
      </c>
    </row>
    <row r="1211" spans="1:6" x14ac:dyDescent="0.2">
      <c r="A1211" s="63">
        <v>4</v>
      </c>
      <c r="B1211" s="10" t="s">
        <v>69</v>
      </c>
      <c r="C1211" s="59" t="s">
        <v>70</v>
      </c>
      <c r="D1211" s="59">
        <v>1</v>
      </c>
      <c r="E1211" s="8">
        <v>1000</v>
      </c>
      <c r="F1211" s="8">
        <f>+E1211*D1211</f>
        <v>1000</v>
      </c>
    </row>
    <row r="1212" spans="1:6" ht="12.75" x14ac:dyDescent="0.2">
      <c r="A1212" s="63"/>
      <c r="B1212" s="33" t="s">
        <v>71</v>
      </c>
      <c r="C1212" s="25"/>
      <c r="D1212" s="26"/>
      <c r="E1212" s="27"/>
      <c r="F1212" s="27"/>
    </row>
    <row r="1213" spans="1:6" x14ac:dyDescent="0.2">
      <c r="A1213" s="63">
        <v>5</v>
      </c>
      <c r="B1213" s="10" t="s">
        <v>236</v>
      </c>
      <c r="C1213" s="59" t="s">
        <v>46</v>
      </c>
      <c r="D1213" s="59">
        <v>1</v>
      </c>
      <c r="E1213" s="8">
        <v>22000</v>
      </c>
      <c r="F1213" s="8">
        <f>+E1213*D1213</f>
        <v>22000</v>
      </c>
    </row>
    <row r="1214" spans="1:6" x14ac:dyDescent="0.2">
      <c r="A1214" s="63">
        <v>6</v>
      </c>
      <c r="B1214" s="10" t="s">
        <v>75</v>
      </c>
      <c r="C1214" s="59" t="s">
        <v>76</v>
      </c>
      <c r="D1214" s="59">
        <v>1</v>
      </c>
      <c r="E1214" s="8">
        <v>600</v>
      </c>
      <c r="F1214" s="8">
        <f>+E1214*D1214</f>
        <v>600</v>
      </c>
    </row>
    <row r="1215" spans="1:6" ht="12.75" x14ac:dyDescent="0.2">
      <c r="A1215" s="28"/>
      <c r="B1215" s="10"/>
      <c r="C1215" s="59"/>
      <c r="D1215" s="59"/>
      <c r="E1215" s="8"/>
      <c r="F1215" s="12">
        <f>SUM(F1208:F1214)</f>
        <v>29180</v>
      </c>
    </row>
    <row r="1218" spans="1:6" ht="15" x14ac:dyDescent="0.25">
      <c r="A1218" s="30"/>
      <c r="B1218" s="202" t="s">
        <v>756</v>
      </c>
      <c r="C1218" s="202"/>
      <c r="D1218" s="202"/>
      <c r="E1218" s="202"/>
      <c r="F1218" s="202"/>
    </row>
    <row r="1219" spans="1:6" x14ac:dyDescent="0.2">
      <c r="A1219" s="37"/>
      <c r="B1219" s="38" t="s">
        <v>1</v>
      </c>
      <c r="C1219" s="38" t="s">
        <v>62</v>
      </c>
      <c r="D1219" s="38" t="s">
        <v>2</v>
      </c>
      <c r="E1219" s="39" t="s">
        <v>63</v>
      </c>
      <c r="F1219" s="39" t="s">
        <v>64</v>
      </c>
    </row>
    <row r="1220" spans="1:6" x14ac:dyDescent="0.2">
      <c r="A1220" s="37"/>
      <c r="B1220" s="34" t="s">
        <v>65</v>
      </c>
      <c r="C1220" s="19"/>
      <c r="D1220" s="61"/>
      <c r="E1220" s="42"/>
      <c r="F1220" s="42"/>
    </row>
    <row r="1221" spans="1:6" x14ac:dyDescent="0.2">
      <c r="A1221" s="63">
        <v>1</v>
      </c>
      <c r="B1221" s="10" t="s">
        <v>240</v>
      </c>
      <c r="C1221" s="59" t="s">
        <v>46</v>
      </c>
      <c r="D1221" s="59">
        <v>0</v>
      </c>
      <c r="E1221" s="99">
        <f>80000*1.16</f>
        <v>92800</v>
      </c>
      <c r="F1221" s="8">
        <f>+E1221*D1221</f>
        <v>0</v>
      </c>
    </row>
    <row r="1222" spans="1:6" x14ac:dyDescent="0.2">
      <c r="A1222" s="63">
        <v>2</v>
      </c>
      <c r="B1222" s="10" t="s">
        <v>234</v>
      </c>
      <c r="C1222" s="59" t="s">
        <v>46</v>
      </c>
      <c r="D1222" s="59">
        <v>1</v>
      </c>
      <c r="E1222" s="8">
        <v>1500</v>
      </c>
      <c r="F1222" s="8">
        <f>+E1222*D1222</f>
        <v>1500</v>
      </c>
    </row>
    <row r="1223" spans="1:6" x14ac:dyDescent="0.2">
      <c r="A1223" s="63">
        <v>3</v>
      </c>
      <c r="B1223" s="10" t="s">
        <v>69</v>
      </c>
      <c r="C1223" s="59" t="s">
        <v>70</v>
      </c>
      <c r="D1223" s="59">
        <v>1</v>
      </c>
      <c r="E1223" s="8">
        <v>1800</v>
      </c>
      <c r="F1223" s="8">
        <f>+E1223*D1223</f>
        <v>1800</v>
      </c>
    </row>
    <row r="1224" spans="1:6" ht="12.75" x14ac:dyDescent="0.2">
      <c r="A1224" s="63"/>
      <c r="B1224" s="33" t="s">
        <v>71</v>
      </c>
      <c r="C1224" s="25"/>
      <c r="D1224" s="26"/>
      <c r="E1224" s="27"/>
      <c r="F1224" s="27"/>
    </row>
    <row r="1225" spans="1:6" x14ac:dyDescent="0.2">
      <c r="A1225" s="63">
        <v>4</v>
      </c>
      <c r="B1225" s="10" t="s">
        <v>236</v>
      </c>
      <c r="C1225" s="59" t="s">
        <v>46</v>
      </c>
      <c r="D1225" s="59">
        <v>1</v>
      </c>
      <c r="E1225" s="8">
        <v>18000</v>
      </c>
      <c r="F1225" s="8">
        <f>+E1225*D1225</f>
        <v>18000</v>
      </c>
    </row>
    <row r="1226" spans="1:6" x14ac:dyDescent="0.2">
      <c r="A1226" s="63">
        <v>5</v>
      </c>
      <c r="B1226" s="10" t="s">
        <v>75</v>
      </c>
      <c r="C1226" s="59" t="s">
        <v>76</v>
      </c>
      <c r="D1226" s="59">
        <v>1</v>
      </c>
      <c r="E1226" s="8">
        <v>600</v>
      </c>
      <c r="F1226" s="8">
        <f>+E1226*D1226</f>
        <v>600</v>
      </c>
    </row>
    <row r="1227" spans="1:6" ht="12.75" x14ac:dyDescent="0.2">
      <c r="A1227" s="28"/>
      <c r="B1227" s="10"/>
      <c r="C1227" s="59"/>
      <c r="D1227" s="59"/>
      <c r="E1227" s="8"/>
      <c r="F1227" s="12">
        <f>SUM(F1221:F1226)</f>
        <v>21900</v>
      </c>
    </row>
    <row r="1229" spans="1:6" ht="15" x14ac:dyDescent="0.25">
      <c r="A1229" s="30"/>
      <c r="B1229" s="202" t="s">
        <v>757</v>
      </c>
      <c r="C1229" s="202"/>
      <c r="D1229" s="202"/>
      <c r="E1229" s="202"/>
      <c r="F1229" s="202"/>
    </row>
    <row r="1230" spans="1:6" x14ac:dyDescent="0.2">
      <c r="A1230" s="37"/>
      <c r="B1230" s="38" t="s">
        <v>1</v>
      </c>
      <c r="C1230" s="38" t="s">
        <v>62</v>
      </c>
      <c r="D1230" s="38" t="s">
        <v>2</v>
      </c>
      <c r="E1230" s="39" t="s">
        <v>63</v>
      </c>
      <c r="F1230" s="39" t="s">
        <v>64</v>
      </c>
    </row>
    <row r="1231" spans="1:6" x14ac:dyDescent="0.2">
      <c r="A1231" s="37"/>
      <c r="B1231" s="34" t="s">
        <v>65</v>
      </c>
      <c r="C1231" s="19"/>
      <c r="D1231" s="61"/>
      <c r="E1231" s="42"/>
      <c r="F1231" s="42"/>
    </row>
    <row r="1232" spans="1:6" x14ac:dyDescent="0.2">
      <c r="A1232" s="63">
        <v>1</v>
      </c>
      <c r="B1232" s="10" t="s">
        <v>241</v>
      </c>
      <c r="C1232" s="59" t="s">
        <v>46</v>
      </c>
      <c r="D1232" s="59">
        <v>0</v>
      </c>
      <c r="E1232" s="99">
        <f>85000*1.16</f>
        <v>98600</v>
      </c>
      <c r="F1232" s="8">
        <f>+E1232*D1232</f>
        <v>0</v>
      </c>
    </row>
    <row r="1233" spans="1:6" x14ac:dyDescent="0.2">
      <c r="A1233" s="63">
        <v>2</v>
      </c>
      <c r="B1233" s="10" t="s">
        <v>234</v>
      </c>
      <c r="C1233" s="59" t="s">
        <v>46</v>
      </c>
      <c r="D1233" s="59">
        <v>1</v>
      </c>
      <c r="E1233" s="8">
        <v>1500</v>
      </c>
      <c r="F1233" s="8">
        <f>+E1233*D1233</f>
        <v>1500</v>
      </c>
    </row>
    <row r="1234" spans="1:6" x14ac:dyDescent="0.2">
      <c r="A1234" s="63">
        <v>3</v>
      </c>
      <c r="B1234" s="10" t="s">
        <v>69</v>
      </c>
      <c r="C1234" s="59" t="s">
        <v>70</v>
      </c>
      <c r="D1234" s="59">
        <v>1</v>
      </c>
      <c r="E1234" s="8">
        <v>1800</v>
      </c>
      <c r="F1234" s="8">
        <f>+E1234*D1234</f>
        <v>1800</v>
      </c>
    </row>
    <row r="1235" spans="1:6" ht="12.75" x14ac:dyDescent="0.2">
      <c r="A1235" s="63"/>
      <c r="B1235" s="33" t="s">
        <v>71</v>
      </c>
      <c r="C1235" s="25"/>
      <c r="D1235" s="26"/>
      <c r="E1235" s="27"/>
      <c r="F1235" s="27"/>
    </row>
    <row r="1236" spans="1:6" x14ac:dyDescent="0.2">
      <c r="A1236" s="63">
        <v>4</v>
      </c>
      <c r="B1236" s="10" t="s">
        <v>236</v>
      </c>
      <c r="C1236" s="59" t="s">
        <v>46</v>
      </c>
      <c r="D1236" s="59">
        <v>1</v>
      </c>
      <c r="E1236" s="8">
        <v>18000</v>
      </c>
      <c r="F1236" s="8">
        <f>+E1236*D1236</f>
        <v>18000</v>
      </c>
    </row>
    <row r="1237" spans="1:6" x14ac:dyDescent="0.2">
      <c r="A1237" s="63">
        <v>5</v>
      </c>
      <c r="B1237" s="10" t="s">
        <v>75</v>
      </c>
      <c r="C1237" s="59" t="s">
        <v>76</v>
      </c>
      <c r="D1237" s="59">
        <v>1</v>
      </c>
      <c r="E1237" s="8">
        <v>600</v>
      </c>
      <c r="F1237" s="8">
        <f>+E1237*D1237</f>
        <v>600</v>
      </c>
    </row>
    <row r="1238" spans="1:6" ht="12.75" x14ac:dyDescent="0.2">
      <c r="A1238" s="28"/>
      <c r="B1238" s="10"/>
      <c r="C1238" s="59"/>
      <c r="D1238" s="59"/>
      <c r="E1238" s="8"/>
      <c r="F1238" s="12">
        <f>SUM(F1232:F1237)</f>
        <v>21900</v>
      </c>
    </row>
    <row r="1239" spans="1:6" ht="12.75" x14ac:dyDescent="0.2">
      <c r="A1239" s="56"/>
      <c r="B1239" s="4"/>
      <c r="C1239" s="2"/>
      <c r="D1239" s="2"/>
      <c r="E1239" s="3"/>
      <c r="F1239" s="13"/>
    </row>
    <row r="1241" spans="1:6" ht="15" x14ac:dyDescent="0.25">
      <c r="A1241" s="30"/>
      <c r="B1241" s="202" t="s">
        <v>758</v>
      </c>
      <c r="C1241" s="202"/>
      <c r="D1241" s="202"/>
      <c r="E1241" s="202"/>
      <c r="F1241" s="202"/>
    </row>
    <row r="1242" spans="1:6" x14ac:dyDescent="0.2">
      <c r="A1242" s="37"/>
      <c r="B1242" s="38" t="s">
        <v>1</v>
      </c>
      <c r="C1242" s="38" t="s">
        <v>62</v>
      </c>
      <c r="D1242" s="38" t="s">
        <v>2</v>
      </c>
      <c r="E1242" s="39" t="s">
        <v>63</v>
      </c>
      <c r="F1242" s="39" t="s">
        <v>64</v>
      </c>
    </row>
    <row r="1243" spans="1:6" x14ac:dyDescent="0.2">
      <c r="A1243" s="37"/>
      <c r="B1243" s="34" t="s">
        <v>65</v>
      </c>
      <c r="C1243" s="19"/>
      <c r="D1243" s="61"/>
      <c r="E1243" s="42"/>
      <c r="F1243" s="42"/>
    </row>
    <row r="1244" spans="1:6" x14ac:dyDescent="0.2">
      <c r="A1244" s="63">
        <v>1</v>
      </c>
      <c r="B1244" s="10" t="s">
        <v>244</v>
      </c>
      <c r="C1244" s="59" t="s">
        <v>46</v>
      </c>
      <c r="D1244" s="59">
        <v>0</v>
      </c>
      <c r="E1244" s="8">
        <f>95000*1.16</f>
        <v>110199.99999999999</v>
      </c>
      <c r="F1244" s="8">
        <f>+E1244*D1244</f>
        <v>0</v>
      </c>
    </row>
    <row r="1245" spans="1:6" x14ac:dyDescent="0.2">
      <c r="A1245" s="63">
        <v>2</v>
      </c>
      <c r="B1245" s="10" t="s">
        <v>235</v>
      </c>
      <c r="C1245" s="59" t="s">
        <v>74</v>
      </c>
      <c r="D1245" s="59">
        <v>2.5</v>
      </c>
      <c r="E1245" s="8">
        <v>3400</v>
      </c>
      <c r="F1245" s="8">
        <f>+E1245*D1245</f>
        <v>8500</v>
      </c>
    </row>
    <row r="1246" spans="1:6" x14ac:dyDescent="0.2">
      <c r="A1246" s="63">
        <v>3</v>
      </c>
      <c r="B1246" s="10" t="s">
        <v>234</v>
      </c>
      <c r="C1246" s="59" t="s">
        <v>46</v>
      </c>
      <c r="D1246" s="59">
        <v>1</v>
      </c>
      <c r="E1246" s="8">
        <v>1500</v>
      </c>
      <c r="F1246" s="8">
        <f>+E1246*D1246</f>
        <v>1500</v>
      </c>
    </row>
    <row r="1247" spans="1:6" x14ac:dyDescent="0.2">
      <c r="A1247" s="63">
        <v>4</v>
      </c>
      <c r="B1247" s="10" t="s">
        <v>69</v>
      </c>
      <c r="C1247" s="59" t="s">
        <v>70</v>
      </c>
      <c r="D1247" s="59">
        <v>1</v>
      </c>
      <c r="E1247" s="8">
        <v>1800</v>
      </c>
      <c r="F1247" s="8">
        <f>+E1247*D1247</f>
        <v>1800</v>
      </c>
    </row>
    <row r="1248" spans="1:6" ht="12.75" x14ac:dyDescent="0.2">
      <c r="A1248" s="63"/>
      <c r="B1248" s="33" t="s">
        <v>71</v>
      </c>
      <c r="C1248" s="25"/>
      <c r="D1248" s="26"/>
      <c r="E1248" s="27"/>
      <c r="F1248" s="27"/>
    </row>
    <row r="1249" spans="1:6" x14ac:dyDescent="0.2">
      <c r="A1249" s="63">
        <v>5</v>
      </c>
      <c r="B1249" s="10" t="s">
        <v>236</v>
      </c>
      <c r="C1249" s="59" t="s">
        <v>46</v>
      </c>
      <c r="D1249" s="59">
        <v>1</v>
      </c>
      <c r="E1249" s="8">
        <v>30000</v>
      </c>
      <c r="F1249" s="8">
        <f>+E1249*D1249</f>
        <v>30000</v>
      </c>
    </row>
    <row r="1250" spans="1:6" x14ac:dyDescent="0.2">
      <c r="A1250" s="63">
        <v>6</v>
      </c>
      <c r="B1250" s="10" t="s">
        <v>75</v>
      </c>
      <c r="C1250" s="59" t="s">
        <v>76</v>
      </c>
      <c r="D1250" s="59">
        <v>1</v>
      </c>
      <c r="E1250" s="8">
        <v>600</v>
      </c>
      <c r="F1250" s="8">
        <f>+E1250*D1250</f>
        <v>600</v>
      </c>
    </row>
    <row r="1251" spans="1:6" ht="12.75" x14ac:dyDescent="0.2">
      <c r="A1251" s="28"/>
      <c r="B1251" s="10"/>
      <c r="C1251" s="59"/>
      <c r="D1251" s="59"/>
      <c r="E1251" s="8"/>
      <c r="F1251" s="12">
        <f>SUM(F1244:F1250)</f>
        <v>42400</v>
      </c>
    </row>
    <row r="1254" spans="1:6" ht="15" x14ac:dyDescent="0.25">
      <c r="A1254" s="30"/>
      <c r="B1254" s="202" t="s">
        <v>759</v>
      </c>
      <c r="C1254" s="202"/>
      <c r="D1254" s="202"/>
      <c r="E1254" s="202"/>
      <c r="F1254" s="202"/>
    </row>
    <row r="1255" spans="1:6" x14ac:dyDescent="0.2">
      <c r="A1255" s="37"/>
      <c r="B1255" s="38" t="s">
        <v>1</v>
      </c>
      <c r="C1255" s="38" t="s">
        <v>62</v>
      </c>
      <c r="D1255" s="38" t="s">
        <v>2</v>
      </c>
      <c r="E1255" s="39" t="s">
        <v>63</v>
      </c>
      <c r="F1255" s="39" t="s">
        <v>64</v>
      </c>
    </row>
    <row r="1256" spans="1:6" x14ac:dyDescent="0.2">
      <c r="A1256" s="37"/>
      <c r="B1256" s="34" t="s">
        <v>65</v>
      </c>
      <c r="C1256" s="19"/>
      <c r="D1256" s="61"/>
      <c r="E1256" s="42"/>
      <c r="F1256" s="42"/>
    </row>
    <row r="1257" spans="1:6" x14ac:dyDescent="0.2">
      <c r="A1257" s="63">
        <v>1</v>
      </c>
      <c r="B1257" s="10" t="s">
        <v>233</v>
      </c>
      <c r="C1257" s="59" t="s">
        <v>46</v>
      </c>
      <c r="D1257" s="59">
        <v>1</v>
      </c>
      <c r="E1257" s="99">
        <f>256000*1.16</f>
        <v>296960</v>
      </c>
      <c r="F1257" s="8">
        <f>+E1257*D1257</f>
        <v>296960</v>
      </c>
    </row>
    <row r="1258" spans="1:6" x14ac:dyDescent="0.2">
      <c r="A1258" s="63">
        <v>2</v>
      </c>
      <c r="B1258" s="10" t="s">
        <v>234</v>
      </c>
      <c r="C1258" s="59" t="s">
        <v>46</v>
      </c>
      <c r="D1258" s="59">
        <v>0</v>
      </c>
      <c r="E1258" s="8">
        <v>1500</v>
      </c>
      <c r="F1258" s="8">
        <f>+E1258*D1258</f>
        <v>0</v>
      </c>
    </row>
    <row r="1259" spans="1:6" x14ac:dyDescent="0.2">
      <c r="A1259" s="63">
        <v>3</v>
      </c>
      <c r="B1259" s="10" t="s">
        <v>235</v>
      </c>
      <c r="C1259" s="59" t="s">
        <v>74</v>
      </c>
      <c r="D1259" s="59">
        <v>0</v>
      </c>
      <c r="E1259" s="8">
        <v>2800</v>
      </c>
      <c r="F1259" s="8">
        <f>+E1259*D1259</f>
        <v>0</v>
      </c>
    </row>
    <row r="1260" spans="1:6" x14ac:dyDescent="0.2">
      <c r="A1260" s="63">
        <v>4</v>
      </c>
      <c r="B1260" s="10" t="s">
        <v>69</v>
      </c>
      <c r="C1260" s="59" t="s">
        <v>70</v>
      </c>
      <c r="D1260" s="59">
        <v>0</v>
      </c>
      <c r="E1260" s="8">
        <v>1000</v>
      </c>
      <c r="F1260" s="8">
        <f>+E1260*D1260</f>
        <v>0</v>
      </c>
    </row>
    <row r="1261" spans="1:6" ht="12.75" x14ac:dyDescent="0.2">
      <c r="A1261" s="63"/>
      <c r="B1261" s="33" t="s">
        <v>71</v>
      </c>
      <c r="C1261" s="25"/>
      <c r="D1261" s="26"/>
      <c r="E1261" s="27"/>
      <c r="F1261" s="27"/>
    </row>
    <row r="1262" spans="1:6" x14ac:dyDescent="0.2">
      <c r="A1262" s="63">
        <v>5</v>
      </c>
      <c r="B1262" s="10" t="s">
        <v>236</v>
      </c>
      <c r="C1262" s="59" t="s">
        <v>46</v>
      </c>
      <c r="D1262" s="59">
        <v>0</v>
      </c>
      <c r="E1262" s="8">
        <v>23000</v>
      </c>
      <c r="F1262" s="8">
        <f>+E1262*D1262</f>
        <v>0</v>
      </c>
    </row>
    <row r="1263" spans="1:6" x14ac:dyDescent="0.2">
      <c r="A1263" s="63">
        <v>6</v>
      </c>
      <c r="B1263" s="10" t="s">
        <v>75</v>
      </c>
      <c r="C1263" s="59" t="s">
        <v>76</v>
      </c>
      <c r="D1263" s="59">
        <v>0</v>
      </c>
      <c r="E1263" s="8">
        <v>600</v>
      </c>
      <c r="F1263" s="8">
        <f>+E1263*D1263</f>
        <v>0</v>
      </c>
    </row>
    <row r="1264" spans="1:6" ht="12.75" x14ac:dyDescent="0.2">
      <c r="A1264" s="28"/>
      <c r="B1264" s="10"/>
      <c r="C1264" s="59"/>
      <c r="D1264" s="59"/>
      <c r="E1264" s="8"/>
      <c r="F1264" s="12">
        <f>SUM(F1257:F1263)</f>
        <v>296960</v>
      </c>
    </row>
    <row r="1266" spans="1:6" ht="15" x14ac:dyDescent="0.25">
      <c r="A1266" s="30"/>
      <c r="B1266" s="202" t="s">
        <v>764</v>
      </c>
      <c r="C1266" s="202"/>
      <c r="D1266" s="202"/>
      <c r="E1266" s="202"/>
      <c r="F1266" s="202"/>
    </row>
    <row r="1267" spans="1:6" x14ac:dyDescent="0.2">
      <c r="A1267" s="37"/>
      <c r="B1267" s="38" t="s">
        <v>1</v>
      </c>
      <c r="C1267" s="38" t="s">
        <v>62</v>
      </c>
      <c r="D1267" s="38" t="s">
        <v>2</v>
      </c>
      <c r="E1267" s="39" t="s">
        <v>63</v>
      </c>
      <c r="F1267" s="39" t="s">
        <v>64</v>
      </c>
    </row>
    <row r="1268" spans="1:6" x14ac:dyDescent="0.2">
      <c r="A1268" s="37"/>
      <c r="B1268" s="34" t="s">
        <v>65</v>
      </c>
      <c r="C1268" s="19"/>
      <c r="D1268" s="61"/>
      <c r="E1268" s="42"/>
      <c r="F1268" s="42"/>
    </row>
    <row r="1269" spans="1:6" x14ac:dyDescent="0.2">
      <c r="A1269" s="63">
        <v>1</v>
      </c>
      <c r="B1269" s="10" t="s">
        <v>237</v>
      </c>
      <c r="C1269" s="59" t="s">
        <v>46</v>
      </c>
      <c r="D1269" s="59">
        <v>1</v>
      </c>
      <c r="E1269" s="99">
        <f>140000*1.16</f>
        <v>162400</v>
      </c>
      <c r="F1269" s="8">
        <f>+E1269*D1269</f>
        <v>162400</v>
      </c>
    </row>
    <row r="1270" spans="1:6" x14ac:dyDescent="0.2">
      <c r="A1270" s="63">
        <v>2</v>
      </c>
      <c r="B1270" s="10" t="s">
        <v>234</v>
      </c>
      <c r="C1270" s="59" t="s">
        <v>46</v>
      </c>
      <c r="D1270" s="59">
        <v>0</v>
      </c>
      <c r="E1270" s="8">
        <v>1500</v>
      </c>
      <c r="F1270" s="8">
        <f>+E1270*D1270</f>
        <v>0</v>
      </c>
    </row>
    <row r="1271" spans="1:6" x14ac:dyDescent="0.2">
      <c r="A1271" s="63">
        <v>3</v>
      </c>
      <c r="B1271" s="10" t="s">
        <v>235</v>
      </c>
      <c r="C1271" s="59" t="s">
        <v>74</v>
      </c>
      <c r="D1271" s="59">
        <v>0</v>
      </c>
      <c r="E1271" s="8">
        <v>2800</v>
      </c>
      <c r="F1271" s="8">
        <f>+E1271*D1271</f>
        <v>0</v>
      </c>
    </row>
    <row r="1272" spans="1:6" x14ac:dyDescent="0.2">
      <c r="A1272" s="63">
        <v>4</v>
      </c>
      <c r="B1272" s="10" t="s">
        <v>69</v>
      </c>
      <c r="C1272" s="59" t="s">
        <v>70</v>
      </c>
      <c r="D1272" s="59">
        <v>0</v>
      </c>
      <c r="E1272" s="8">
        <v>600</v>
      </c>
      <c r="F1272" s="8">
        <f>+E1272*D1272</f>
        <v>0</v>
      </c>
    </row>
    <row r="1273" spans="1:6" ht="12.75" x14ac:dyDescent="0.2">
      <c r="A1273" s="63"/>
      <c r="B1273" s="33" t="s">
        <v>71</v>
      </c>
      <c r="C1273" s="25"/>
      <c r="D1273" s="26"/>
      <c r="E1273" s="27"/>
      <c r="F1273" s="27"/>
    </row>
    <row r="1274" spans="1:6" x14ac:dyDescent="0.2">
      <c r="A1274" s="63">
        <v>5</v>
      </c>
      <c r="B1274" s="10" t="s">
        <v>236</v>
      </c>
      <c r="C1274" s="59" t="s">
        <v>46</v>
      </c>
      <c r="D1274" s="59">
        <v>0</v>
      </c>
      <c r="E1274" s="8">
        <v>18000</v>
      </c>
      <c r="F1274" s="8">
        <f>+E1274*D1274</f>
        <v>0</v>
      </c>
    </row>
    <row r="1275" spans="1:6" x14ac:dyDescent="0.2">
      <c r="A1275" s="63">
        <v>6</v>
      </c>
      <c r="B1275" s="10" t="s">
        <v>75</v>
      </c>
      <c r="C1275" s="59" t="s">
        <v>76</v>
      </c>
      <c r="D1275" s="59">
        <v>0</v>
      </c>
      <c r="E1275" s="8">
        <v>600</v>
      </c>
      <c r="F1275" s="8">
        <f>+E1275*D1275</f>
        <v>0</v>
      </c>
    </row>
    <row r="1276" spans="1:6" x14ac:dyDescent="0.2">
      <c r="A1276" s="63"/>
      <c r="B1276" s="10"/>
      <c r="C1276" s="59"/>
      <c r="D1276" s="59"/>
      <c r="E1276" s="8"/>
      <c r="F1276" s="12">
        <f>SUM(F1269:F1275)</f>
        <v>162400</v>
      </c>
    </row>
    <row r="1277" spans="1:6" ht="12.75" x14ac:dyDescent="0.2">
      <c r="A1277" s="56"/>
      <c r="B1277" s="4"/>
      <c r="C1277" s="2"/>
      <c r="D1277" s="2"/>
      <c r="E1277" s="3"/>
      <c r="F1277" s="13"/>
    </row>
    <row r="1278" spans="1:6" ht="12.75" x14ac:dyDescent="0.2">
      <c r="A1278" s="56"/>
      <c r="B1278" s="4"/>
      <c r="C1278" s="2"/>
      <c r="D1278" s="2"/>
      <c r="E1278" s="3"/>
      <c r="F1278" s="13"/>
    </row>
    <row r="1279" spans="1:6" ht="12.75" x14ac:dyDescent="0.2">
      <c r="A1279" s="56"/>
      <c r="B1279" s="4"/>
      <c r="C1279" s="2"/>
      <c r="D1279" s="2"/>
      <c r="E1279" s="3"/>
      <c r="F1279" s="13"/>
    </row>
    <row r="1281" spans="1:6" ht="15" x14ac:dyDescent="0.25">
      <c r="A1281" s="30"/>
      <c r="B1281" s="202" t="s">
        <v>760</v>
      </c>
      <c r="C1281" s="202"/>
      <c r="D1281" s="202"/>
      <c r="E1281" s="202"/>
      <c r="F1281" s="202"/>
    </row>
    <row r="1282" spans="1:6" x14ac:dyDescent="0.2">
      <c r="A1282" s="37"/>
      <c r="B1282" s="38" t="s">
        <v>1</v>
      </c>
      <c r="C1282" s="38" t="s">
        <v>62</v>
      </c>
      <c r="D1282" s="38" t="s">
        <v>2</v>
      </c>
      <c r="E1282" s="39" t="s">
        <v>63</v>
      </c>
      <c r="F1282" s="39" t="s">
        <v>64</v>
      </c>
    </row>
    <row r="1283" spans="1:6" x14ac:dyDescent="0.2">
      <c r="A1283" s="37"/>
      <c r="B1283" s="34" t="s">
        <v>65</v>
      </c>
      <c r="C1283" s="19"/>
      <c r="D1283" s="61"/>
      <c r="E1283" s="42"/>
      <c r="F1283" s="42"/>
    </row>
    <row r="1284" spans="1:6" x14ac:dyDescent="0.2">
      <c r="A1284" s="63">
        <v>1</v>
      </c>
      <c r="B1284" s="10" t="s">
        <v>238</v>
      </c>
      <c r="C1284" s="59" t="s">
        <v>46</v>
      </c>
      <c r="D1284" s="59">
        <v>1</v>
      </c>
      <c r="E1284" s="99">
        <f>485000*1.16</f>
        <v>562600</v>
      </c>
      <c r="F1284" s="8">
        <f>+E1284*D1284</f>
        <v>562600</v>
      </c>
    </row>
    <row r="1285" spans="1:6" x14ac:dyDescent="0.2">
      <c r="A1285" s="63">
        <v>2</v>
      </c>
      <c r="B1285" s="10" t="s">
        <v>234</v>
      </c>
      <c r="C1285" s="59" t="s">
        <v>46</v>
      </c>
      <c r="D1285" s="59">
        <v>0</v>
      </c>
      <c r="E1285" s="8">
        <v>1500</v>
      </c>
      <c r="F1285" s="8">
        <f>+E1285*D1285</f>
        <v>0</v>
      </c>
    </row>
    <row r="1286" spans="1:6" x14ac:dyDescent="0.2">
      <c r="A1286" s="63">
        <v>3</v>
      </c>
      <c r="B1286" s="10" t="s">
        <v>235</v>
      </c>
      <c r="C1286" s="59" t="s">
        <v>74</v>
      </c>
      <c r="D1286" s="59">
        <v>0</v>
      </c>
      <c r="E1286" s="8">
        <v>3400</v>
      </c>
      <c r="F1286" s="8">
        <f>+E1286*D1286</f>
        <v>0</v>
      </c>
    </row>
    <row r="1287" spans="1:6" x14ac:dyDescent="0.2">
      <c r="A1287" s="63">
        <v>4</v>
      </c>
      <c r="B1287" s="10" t="s">
        <v>69</v>
      </c>
      <c r="C1287" s="59" t="s">
        <v>70</v>
      </c>
      <c r="D1287" s="59">
        <v>0</v>
      </c>
      <c r="E1287" s="8">
        <v>1800</v>
      </c>
      <c r="F1287" s="8">
        <f>+E1287*D1287</f>
        <v>0</v>
      </c>
    </row>
    <row r="1288" spans="1:6" ht="12.75" x14ac:dyDescent="0.2">
      <c r="A1288" s="63"/>
      <c r="B1288" s="33" t="s">
        <v>71</v>
      </c>
      <c r="C1288" s="25"/>
      <c r="D1288" s="26"/>
      <c r="E1288" s="27"/>
      <c r="F1288" s="27"/>
    </row>
    <row r="1289" spans="1:6" x14ac:dyDescent="0.2">
      <c r="A1289" s="63">
        <v>5</v>
      </c>
      <c r="B1289" s="10" t="s">
        <v>236</v>
      </c>
      <c r="C1289" s="59" t="s">
        <v>46</v>
      </c>
      <c r="D1289" s="59">
        <v>0</v>
      </c>
      <c r="E1289" s="8">
        <v>18000</v>
      </c>
      <c r="F1289" s="8">
        <f>+E1289*D1289</f>
        <v>0</v>
      </c>
    </row>
    <row r="1290" spans="1:6" x14ac:dyDescent="0.2">
      <c r="A1290" s="63">
        <v>6</v>
      </c>
      <c r="B1290" s="10" t="s">
        <v>75</v>
      </c>
      <c r="C1290" s="59" t="s">
        <v>76</v>
      </c>
      <c r="D1290" s="59">
        <v>0</v>
      </c>
      <c r="E1290" s="8">
        <v>600</v>
      </c>
      <c r="F1290" s="8">
        <f>+E1290*D1290</f>
        <v>0</v>
      </c>
    </row>
    <row r="1291" spans="1:6" ht="12.75" x14ac:dyDescent="0.2">
      <c r="A1291" s="28"/>
      <c r="B1291" s="10"/>
      <c r="C1291" s="59"/>
      <c r="D1291" s="59"/>
      <c r="E1291" s="8"/>
      <c r="F1291" s="12">
        <f>SUM(F1284:F1290)</f>
        <v>562600</v>
      </c>
    </row>
    <row r="1293" spans="1:6" ht="30.95" customHeight="1" x14ac:dyDescent="0.25">
      <c r="A1293" s="30"/>
      <c r="B1293" s="201" t="s">
        <v>761</v>
      </c>
      <c r="C1293" s="201"/>
      <c r="D1293" s="201"/>
      <c r="E1293" s="201"/>
      <c r="F1293" s="201"/>
    </row>
    <row r="1294" spans="1:6" x14ac:dyDescent="0.2">
      <c r="A1294" s="37"/>
      <c r="B1294" s="38" t="s">
        <v>1</v>
      </c>
      <c r="C1294" s="38" t="s">
        <v>62</v>
      </c>
      <c r="D1294" s="38" t="s">
        <v>2</v>
      </c>
      <c r="E1294" s="39" t="s">
        <v>63</v>
      </c>
      <c r="F1294" s="39" t="s">
        <v>64</v>
      </c>
    </row>
    <row r="1295" spans="1:6" x14ac:dyDescent="0.2">
      <c r="A1295" s="37"/>
      <c r="B1295" s="34" t="s">
        <v>65</v>
      </c>
      <c r="C1295" s="19"/>
      <c r="D1295" s="61"/>
      <c r="E1295" s="42"/>
      <c r="F1295" s="42"/>
    </row>
    <row r="1296" spans="1:6" x14ac:dyDescent="0.2">
      <c r="A1296" s="63">
        <v>1</v>
      </c>
      <c r="B1296" s="10" t="s">
        <v>737</v>
      </c>
      <c r="C1296" s="59" t="s">
        <v>46</v>
      </c>
      <c r="D1296" s="59">
        <v>1</v>
      </c>
      <c r="E1296" s="99">
        <f>205000*1.16</f>
        <v>237799.99999999997</v>
      </c>
      <c r="F1296" s="8">
        <f>+E1296*D1296</f>
        <v>237799.99999999997</v>
      </c>
    </row>
    <row r="1297" spans="1:6" x14ac:dyDescent="0.2">
      <c r="A1297" s="63">
        <v>2</v>
      </c>
      <c r="B1297" s="10" t="s">
        <v>234</v>
      </c>
      <c r="C1297" s="59" t="s">
        <v>46</v>
      </c>
      <c r="D1297" s="59">
        <v>0</v>
      </c>
      <c r="E1297" s="8">
        <v>1500</v>
      </c>
      <c r="F1297" s="8">
        <f>+E1297*D1297</f>
        <v>0</v>
      </c>
    </row>
    <row r="1298" spans="1:6" x14ac:dyDescent="0.2">
      <c r="A1298" s="63">
        <v>3</v>
      </c>
      <c r="B1298" s="10" t="s">
        <v>235</v>
      </c>
      <c r="C1298" s="59" t="s">
        <v>74</v>
      </c>
      <c r="D1298" s="59">
        <v>0</v>
      </c>
      <c r="E1298" s="8">
        <v>3400</v>
      </c>
      <c r="F1298" s="8">
        <f>+E1298*D1298</f>
        <v>0</v>
      </c>
    </row>
    <row r="1299" spans="1:6" x14ac:dyDescent="0.2">
      <c r="A1299" s="63">
        <v>4</v>
      </c>
      <c r="B1299" s="10" t="s">
        <v>69</v>
      </c>
      <c r="C1299" s="59" t="s">
        <v>70</v>
      </c>
      <c r="D1299" s="59">
        <v>0</v>
      </c>
      <c r="E1299" s="8">
        <v>1000</v>
      </c>
      <c r="F1299" s="8">
        <f>+E1299*D1299</f>
        <v>0</v>
      </c>
    </row>
    <row r="1300" spans="1:6" ht="12.75" x14ac:dyDescent="0.2">
      <c r="A1300" s="63"/>
      <c r="B1300" s="33" t="s">
        <v>71</v>
      </c>
      <c r="C1300" s="25"/>
      <c r="D1300" s="26"/>
      <c r="E1300" s="27"/>
      <c r="F1300" s="27"/>
    </row>
    <row r="1301" spans="1:6" x14ac:dyDescent="0.2">
      <c r="A1301" s="63">
        <v>5</v>
      </c>
      <c r="B1301" s="10" t="s">
        <v>236</v>
      </c>
      <c r="C1301" s="59" t="s">
        <v>46</v>
      </c>
      <c r="D1301" s="59">
        <v>0</v>
      </c>
      <c r="E1301" s="8">
        <v>22000</v>
      </c>
      <c r="F1301" s="8">
        <f>+E1301*D1301</f>
        <v>0</v>
      </c>
    </row>
    <row r="1302" spans="1:6" x14ac:dyDescent="0.2">
      <c r="A1302" s="63">
        <v>6</v>
      </c>
      <c r="B1302" s="10" t="s">
        <v>75</v>
      </c>
      <c r="C1302" s="59" t="s">
        <v>76</v>
      </c>
      <c r="D1302" s="59">
        <v>0</v>
      </c>
      <c r="E1302" s="8">
        <v>600</v>
      </c>
      <c r="F1302" s="8">
        <f>+E1302*D1302</f>
        <v>0</v>
      </c>
    </row>
    <row r="1303" spans="1:6" ht="12.75" x14ac:dyDescent="0.2">
      <c r="A1303" s="28"/>
      <c r="B1303" s="10"/>
      <c r="C1303" s="59"/>
      <c r="D1303" s="59"/>
      <c r="E1303" s="8"/>
      <c r="F1303" s="12">
        <f>SUM(F1296:F1302)</f>
        <v>237799.99999999997</v>
      </c>
    </row>
    <row r="1306" spans="1:6" ht="15" x14ac:dyDescent="0.25">
      <c r="A1306" s="30"/>
      <c r="B1306" s="202" t="s">
        <v>765</v>
      </c>
      <c r="C1306" s="202"/>
      <c r="D1306" s="202"/>
      <c r="E1306" s="202"/>
      <c r="F1306" s="202"/>
    </row>
    <row r="1307" spans="1:6" x14ac:dyDescent="0.2">
      <c r="A1307" s="37"/>
      <c r="B1307" s="38" t="s">
        <v>1</v>
      </c>
      <c r="C1307" s="38" t="s">
        <v>62</v>
      </c>
      <c r="D1307" s="38" t="s">
        <v>2</v>
      </c>
      <c r="E1307" s="39" t="s">
        <v>63</v>
      </c>
      <c r="F1307" s="39" t="s">
        <v>64</v>
      </c>
    </row>
    <row r="1308" spans="1:6" x14ac:dyDescent="0.2">
      <c r="A1308" s="37"/>
      <c r="B1308" s="34" t="s">
        <v>65</v>
      </c>
      <c r="C1308" s="19"/>
      <c r="D1308" s="61"/>
      <c r="E1308" s="42"/>
      <c r="F1308" s="42"/>
    </row>
    <row r="1309" spans="1:6" x14ac:dyDescent="0.2">
      <c r="A1309" s="63">
        <v>1</v>
      </c>
      <c r="B1309" s="10" t="s">
        <v>240</v>
      </c>
      <c r="C1309" s="59" t="s">
        <v>46</v>
      </c>
      <c r="D1309" s="59">
        <v>1</v>
      </c>
      <c r="E1309" s="99">
        <v>120000</v>
      </c>
      <c r="F1309" s="8">
        <f t="shared" ref="F1309:F1314" si="43">D1309*E1309</f>
        <v>120000</v>
      </c>
    </row>
    <row r="1310" spans="1:6" x14ac:dyDescent="0.2">
      <c r="A1310" s="63">
        <v>2</v>
      </c>
      <c r="B1310" s="10" t="s">
        <v>234</v>
      </c>
      <c r="C1310" s="59" t="s">
        <v>46</v>
      </c>
      <c r="D1310" s="59">
        <v>0</v>
      </c>
      <c r="E1310" s="8">
        <v>1500</v>
      </c>
      <c r="F1310" s="8">
        <f t="shared" si="43"/>
        <v>0</v>
      </c>
    </row>
    <row r="1311" spans="1:6" x14ac:dyDescent="0.2">
      <c r="A1311" s="63">
        <v>3</v>
      </c>
      <c r="B1311" s="10" t="s">
        <v>69</v>
      </c>
      <c r="C1311" s="59" t="s">
        <v>70</v>
      </c>
      <c r="D1311" s="59">
        <v>0</v>
      </c>
      <c r="E1311" s="8">
        <v>1800</v>
      </c>
      <c r="F1311" s="8">
        <f t="shared" si="43"/>
        <v>0</v>
      </c>
    </row>
    <row r="1312" spans="1:6" ht="12.75" x14ac:dyDescent="0.2">
      <c r="A1312" s="63"/>
      <c r="B1312" s="33" t="s">
        <v>71</v>
      </c>
      <c r="C1312" s="25"/>
      <c r="D1312" s="26"/>
      <c r="E1312" s="27"/>
      <c r="F1312" s="8">
        <f t="shared" si="43"/>
        <v>0</v>
      </c>
    </row>
    <row r="1313" spans="1:6" x14ac:dyDescent="0.2">
      <c r="A1313" s="63">
        <v>4</v>
      </c>
      <c r="B1313" s="10" t="s">
        <v>236</v>
      </c>
      <c r="C1313" s="59" t="s">
        <v>46</v>
      </c>
      <c r="D1313" s="59">
        <v>0</v>
      </c>
      <c r="E1313" s="8">
        <v>18000</v>
      </c>
      <c r="F1313" s="8">
        <f t="shared" si="43"/>
        <v>0</v>
      </c>
    </row>
    <row r="1314" spans="1:6" x14ac:dyDescent="0.2">
      <c r="A1314" s="63">
        <v>5</v>
      </c>
      <c r="B1314" s="10" t="s">
        <v>75</v>
      </c>
      <c r="C1314" s="59" t="s">
        <v>76</v>
      </c>
      <c r="D1314" s="59">
        <v>0</v>
      </c>
      <c r="E1314" s="8">
        <v>600</v>
      </c>
      <c r="F1314" s="8">
        <f t="shared" si="43"/>
        <v>0</v>
      </c>
    </row>
    <row r="1315" spans="1:6" ht="12.75" x14ac:dyDescent="0.2">
      <c r="A1315" s="28"/>
      <c r="B1315" s="10"/>
      <c r="C1315" s="59"/>
      <c r="D1315" s="59"/>
      <c r="E1315" s="8"/>
      <c r="F1315" s="12">
        <f>SUM(F1309:F1314)</f>
        <v>120000</v>
      </c>
    </row>
    <row r="1317" spans="1:6" ht="15" x14ac:dyDescent="0.25">
      <c r="A1317" s="30"/>
      <c r="B1317" s="202" t="s">
        <v>762</v>
      </c>
      <c r="C1317" s="202"/>
      <c r="D1317" s="202"/>
      <c r="E1317" s="202"/>
      <c r="F1317" s="202"/>
    </row>
    <row r="1318" spans="1:6" x14ac:dyDescent="0.2">
      <c r="A1318" s="37"/>
      <c r="B1318" s="38" t="s">
        <v>1</v>
      </c>
      <c r="C1318" s="38" t="s">
        <v>62</v>
      </c>
      <c r="D1318" s="38" t="s">
        <v>2</v>
      </c>
      <c r="E1318" s="39" t="s">
        <v>63</v>
      </c>
      <c r="F1318" s="39" t="s">
        <v>64</v>
      </c>
    </row>
    <row r="1319" spans="1:6" x14ac:dyDescent="0.2">
      <c r="A1319" s="37"/>
      <c r="B1319" s="34" t="s">
        <v>65</v>
      </c>
      <c r="C1319" s="19"/>
      <c r="D1319" s="61"/>
      <c r="E1319" s="42"/>
      <c r="F1319" s="42"/>
    </row>
    <row r="1320" spans="1:6" x14ac:dyDescent="0.2">
      <c r="A1320" s="63">
        <v>1</v>
      </c>
      <c r="B1320" s="10" t="s">
        <v>241</v>
      </c>
      <c r="C1320" s="59" t="s">
        <v>46</v>
      </c>
      <c r="D1320" s="59">
        <v>1</v>
      </c>
      <c r="E1320" s="99">
        <v>120000</v>
      </c>
      <c r="F1320" s="8">
        <f>+D1320*E1320</f>
        <v>120000</v>
      </c>
    </row>
    <row r="1321" spans="1:6" x14ac:dyDescent="0.2">
      <c r="A1321" s="63">
        <v>2</v>
      </c>
      <c r="B1321" s="10" t="s">
        <v>234</v>
      </c>
      <c r="C1321" s="59" t="s">
        <v>46</v>
      </c>
      <c r="D1321" s="59">
        <v>0</v>
      </c>
      <c r="E1321" s="8">
        <v>1500</v>
      </c>
      <c r="F1321" s="8">
        <f>+E1321*D1321</f>
        <v>0</v>
      </c>
    </row>
    <row r="1322" spans="1:6" x14ac:dyDescent="0.2">
      <c r="A1322" s="63">
        <v>3</v>
      </c>
      <c r="B1322" s="10" t="s">
        <v>69</v>
      </c>
      <c r="C1322" s="59" t="s">
        <v>70</v>
      </c>
      <c r="D1322" s="59">
        <v>0</v>
      </c>
      <c r="E1322" s="8">
        <v>1800</v>
      </c>
      <c r="F1322" s="8">
        <f>+E1322*D1322</f>
        <v>0</v>
      </c>
    </row>
    <row r="1323" spans="1:6" ht="12.75" x14ac:dyDescent="0.2">
      <c r="A1323" s="63"/>
      <c r="B1323" s="33" t="s">
        <v>71</v>
      </c>
      <c r="C1323" s="25"/>
      <c r="D1323" s="26"/>
      <c r="E1323" s="27"/>
      <c r="F1323" s="27"/>
    </row>
    <row r="1324" spans="1:6" x14ac:dyDescent="0.2">
      <c r="A1324" s="63">
        <v>4</v>
      </c>
      <c r="B1324" s="10" t="s">
        <v>236</v>
      </c>
      <c r="C1324" s="59" t="s">
        <v>46</v>
      </c>
      <c r="D1324" s="59">
        <v>0</v>
      </c>
      <c r="E1324" s="8">
        <v>18000</v>
      </c>
      <c r="F1324" s="8">
        <f>+E1324*D1324</f>
        <v>0</v>
      </c>
    </row>
    <row r="1325" spans="1:6" x14ac:dyDescent="0.2">
      <c r="A1325" s="63">
        <v>5</v>
      </c>
      <c r="B1325" s="10" t="s">
        <v>75</v>
      </c>
      <c r="C1325" s="59" t="s">
        <v>76</v>
      </c>
      <c r="D1325" s="59">
        <v>0</v>
      </c>
      <c r="E1325" s="8">
        <v>600</v>
      </c>
      <c r="F1325" s="8">
        <f>+E1325*D1325</f>
        <v>0</v>
      </c>
    </row>
    <row r="1326" spans="1:6" ht="12.75" x14ac:dyDescent="0.2">
      <c r="A1326" s="28"/>
      <c r="B1326" s="10"/>
      <c r="C1326" s="59"/>
      <c r="D1326" s="59"/>
      <c r="E1326" s="8"/>
      <c r="F1326" s="12">
        <f>SUM(F1320:F1325)</f>
        <v>120000</v>
      </c>
    </row>
    <row r="1327" spans="1:6" ht="12.75" x14ac:dyDescent="0.2">
      <c r="A1327" s="56"/>
      <c r="B1327" s="4"/>
      <c r="C1327" s="2"/>
      <c r="D1327" s="2"/>
      <c r="E1327" s="3"/>
      <c r="F1327" s="13"/>
    </row>
    <row r="1329" spans="1:6" ht="15" x14ac:dyDescent="0.25">
      <c r="A1329" s="30"/>
      <c r="B1329" s="202" t="s">
        <v>763</v>
      </c>
      <c r="C1329" s="202"/>
      <c r="D1329" s="202"/>
      <c r="E1329" s="202"/>
      <c r="F1329" s="202"/>
    </row>
    <row r="1330" spans="1:6" x14ac:dyDescent="0.2">
      <c r="A1330" s="37"/>
      <c r="B1330" s="38" t="s">
        <v>1</v>
      </c>
      <c r="C1330" s="38" t="s">
        <v>62</v>
      </c>
      <c r="D1330" s="38" t="s">
        <v>2</v>
      </c>
      <c r="E1330" s="39" t="s">
        <v>63</v>
      </c>
      <c r="F1330" s="39" t="s">
        <v>64</v>
      </c>
    </row>
    <row r="1331" spans="1:6" x14ac:dyDescent="0.2">
      <c r="A1331" s="37"/>
      <c r="B1331" s="34" t="s">
        <v>65</v>
      </c>
      <c r="C1331" s="19"/>
      <c r="D1331" s="61"/>
      <c r="E1331" s="42"/>
      <c r="F1331" s="42"/>
    </row>
    <row r="1332" spans="1:6" x14ac:dyDescent="0.2">
      <c r="A1332" s="63">
        <v>1</v>
      </c>
      <c r="B1332" s="10" t="s">
        <v>244</v>
      </c>
      <c r="C1332" s="59" t="s">
        <v>46</v>
      </c>
      <c r="D1332" s="59">
        <v>1</v>
      </c>
      <c r="E1332" s="8">
        <v>110200</v>
      </c>
      <c r="F1332" s="8">
        <f>+D1332+E1332</f>
        <v>110201</v>
      </c>
    </row>
    <row r="1333" spans="1:6" x14ac:dyDescent="0.2">
      <c r="A1333" s="63">
        <v>2</v>
      </c>
      <c r="B1333" s="10" t="s">
        <v>235</v>
      </c>
      <c r="C1333" s="59" t="s">
        <v>74</v>
      </c>
      <c r="D1333" s="59">
        <v>0</v>
      </c>
      <c r="E1333" s="8">
        <v>3400</v>
      </c>
      <c r="F1333" s="8">
        <f>+E1333*D1333</f>
        <v>0</v>
      </c>
    </row>
    <row r="1334" spans="1:6" x14ac:dyDescent="0.2">
      <c r="A1334" s="63">
        <v>3</v>
      </c>
      <c r="B1334" s="10" t="s">
        <v>234</v>
      </c>
      <c r="C1334" s="59" t="s">
        <v>46</v>
      </c>
      <c r="D1334" s="59">
        <v>0</v>
      </c>
      <c r="E1334" s="8">
        <v>1500</v>
      </c>
      <c r="F1334" s="8">
        <f>+E1334*D1334</f>
        <v>0</v>
      </c>
    </row>
    <row r="1335" spans="1:6" x14ac:dyDescent="0.2">
      <c r="A1335" s="63">
        <v>4</v>
      </c>
      <c r="B1335" s="10" t="s">
        <v>69</v>
      </c>
      <c r="C1335" s="59" t="s">
        <v>70</v>
      </c>
      <c r="D1335" s="59">
        <v>0</v>
      </c>
      <c r="E1335" s="8">
        <v>1800</v>
      </c>
      <c r="F1335" s="8">
        <f>+E1335*D1335</f>
        <v>0</v>
      </c>
    </row>
    <row r="1336" spans="1:6" ht="12.75" x14ac:dyDescent="0.2">
      <c r="A1336" s="63"/>
      <c r="B1336" s="33" t="s">
        <v>71</v>
      </c>
      <c r="C1336" s="25"/>
      <c r="D1336" s="26"/>
      <c r="E1336" s="27"/>
      <c r="F1336" s="27"/>
    </row>
    <row r="1337" spans="1:6" x14ac:dyDescent="0.2">
      <c r="A1337" s="63">
        <v>5</v>
      </c>
      <c r="B1337" s="10" t="s">
        <v>236</v>
      </c>
      <c r="C1337" s="59" t="s">
        <v>46</v>
      </c>
      <c r="D1337" s="59">
        <v>0</v>
      </c>
      <c r="E1337" s="8">
        <v>30000</v>
      </c>
      <c r="F1337" s="8">
        <f>+E1337*D1337</f>
        <v>0</v>
      </c>
    </row>
    <row r="1338" spans="1:6" x14ac:dyDescent="0.2">
      <c r="A1338" s="63">
        <v>6</v>
      </c>
      <c r="B1338" s="10" t="s">
        <v>75</v>
      </c>
      <c r="C1338" s="59" t="s">
        <v>76</v>
      </c>
      <c r="D1338" s="59">
        <v>0</v>
      </c>
      <c r="E1338" s="8">
        <v>600</v>
      </c>
      <c r="F1338" s="8">
        <f>+E1338*D1338</f>
        <v>0</v>
      </c>
    </row>
    <row r="1339" spans="1:6" ht="12.75" x14ac:dyDescent="0.2">
      <c r="A1339" s="28"/>
      <c r="B1339" s="10"/>
      <c r="C1339" s="59"/>
      <c r="D1339" s="59"/>
      <c r="E1339" s="8"/>
      <c r="F1339" s="12">
        <f>SUM(F1332:F1338)</f>
        <v>110201</v>
      </c>
    </row>
  </sheetData>
  <sheetProtection formatCells="0" formatColumns="0"/>
  <mergeCells count="70">
    <mergeCell ref="B1058:F1058"/>
    <mergeCell ref="B963:F963"/>
    <mergeCell ref="B1151:F1151"/>
    <mergeCell ref="A1:F1"/>
    <mergeCell ref="A2:F2"/>
    <mergeCell ref="B358:F358"/>
    <mergeCell ref="B983:F983"/>
    <mergeCell ref="B995:F995"/>
    <mergeCell ref="B649:F649"/>
    <mergeCell ref="B376:F376"/>
    <mergeCell ref="B416:F416"/>
    <mergeCell ref="B431:F431"/>
    <mergeCell ref="B723:F723"/>
    <mergeCell ref="B781:F781"/>
    <mergeCell ref="B817:F817"/>
    <mergeCell ref="B835:F835"/>
    <mergeCell ref="B556:F556"/>
    <mergeCell ref="B573:F573"/>
    <mergeCell ref="B845:F845"/>
    <mergeCell ref="B859:F859"/>
    <mergeCell ref="B871:F871"/>
    <mergeCell ref="B176:F176"/>
    <mergeCell ref="B191:F191"/>
    <mergeCell ref="B249:F249"/>
    <mergeCell ref="B292:F292"/>
    <mergeCell ref="B206:F206"/>
    <mergeCell ref="B234:F234"/>
    <mergeCell ref="B275:F275"/>
    <mergeCell ref="B262:F262"/>
    <mergeCell ref="B303:F303"/>
    <mergeCell ref="B510:F510"/>
    <mergeCell ref="B538:F538"/>
    <mergeCell ref="B314:F314"/>
    <mergeCell ref="B325:F325"/>
    <mergeCell ref="B336:F336"/>
    <mergeCell ref="B479:F479"/>
    <mergeCell ref="B494:F494"/>
    <mergeCell ref="B446:F446"/>
    <mergeCell ref="B395:F395"/>
    <mergeCell ref="B457:F457"/>
    <mergeCell ref="B1088:F1088"/>
    <mergeCell ref="B1114:F1114"/>
    <mergeCell ref="B1131:F1131"/>
    <mergeCell ref="B597:F597"/>
    <mergeCell ref="B621:F621"/>
    <mergeCell ref="B702:F702"/>
    <mergeCell ref="B673:F673"/>
    <mergeCell ref="B759:F759"/>
    <mergeCell ref="B930:F930"/>
    <mergeCell ref="B899:F899"/>
    <mergeCell ref="B918:F918"/>
    <mergeCell ref="B1010:F1010"/>
    <mergeCell ref="B1022:F1022"/>
    <mergeCell ref="B1035:F1035"/>
    <mergeCell ref="B1046:F1046"/>
    <mergeCell ref="B1070:F1070"/>
    <mergeCell ref="B1166:F1166"/>
    <mergeCell ref="B1178:F1178"/>
    <mergeCell ref="B1193:F1193"/>
    <mergeCell ref="B1205:F1205"/>
    <mergeCell ref="B1218:F1218"/>
    <mergeCell ref="B1293:F1293"/>
    <mergeCell ref="B1306:F1306"/>
    <mergeCell ref="B1317:F1317"/>
    <mergeCell ref="B1329:F1329"/>
    <mergeCell ref="B1229:F1229"/>
    <mergeCell ref="B1241:F1241"/>
    <mergeCell ref="B1254:F1254"/>
    <mergeCell ref="B1266:F1266"/>
    <mergeCell ref="B1281:F1281"/>
  </mergeCells>
  <phoneticPr fontId="25" type="noConversion"/>
  <pageMargins left="0.70866141732283472" right="0.70866141732283472" top="0.78740157480314965" bottom="0.78740157480314965" header="0.31496062992125984" footer="0.31496062992125984"/>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PRESUPUSTO ORIG _V1</vt:lpstr>
      <vt:lpstr>AA</vt:lpstr>
      <vt:lpstr>CANTIDADES  PLANTA</vt:lpstr>
      <vt:lpstr>APU</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ST-PF0CGH9Q</cp:lastModifiedBy>
  <cp:lastPrinted>2016-08-22T17:29:15Z</cp:lastPrinted>
  <dcterms:created xsi:type="dcterms:W3CDTF">2009-02-06T14:59:26Z</dcterms:created>
  <dcterms:modified xsi:type="dcterms:W3CDTF">2016-11-25T22:05:38Z</dcterms:modified>
</cp:coreProperties>
</file>